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Vlasta računalo\Desktop\OBRAČUN 2023. GRAD\1-12\"/>
    </mc:Choice>
  </mc:AlternateContent>
  <xr:revisionPtr revIDLastSave="0" documentId="8_{E5814B3C-B447-46E1-AF4D-32C9CA8D1D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H1451" i="1" s="1"/>
  <c r="D1451" i="1"/>
  <c r="G1451" i="1"/>
  <c r="J1451" i="1"/>
  <c r="C1452" i="1"/>
  <c r="D1452" i="1"/>
  <c r="C1455" i="1"/>
  <c r="D1455" i="1"/>
  <c r="G1455" i="1" s="1"/>
  <c r="C1456" i="1"/>
  <c r="D1456" i="1"/>
  <c r="C1457" i="1"/>
  <c r="H1457" i="1" s="1"/>
  <c r="D1457" i="1"/>
  <c r="G1457" i="1"/>
  <c r="J1457" i="1"/>
  <c r="C1458" i="1"/>
  <c r="D1458" i="1"/>
  <c r="C1459" i="1"/>
  <c r="H1459" i="1" s="1"/>
  <c r="D1459" i="1"/>
  <c r="G1459" i="1"/>
  <c r="J1459" i="1"/>
  <c r="C1460" i="1"/>
  <c r="D1460" i="1"/>
  <c r="C1462" i="1"/>
  <c r="H1462" i="1" s="1"/>
  <c r="D1462" i="1"/>
  <c r="G1462" i="1"/>
  <c r="J1462" i="1"/>
  <c r="C1463" i="1"/>
  <c r="D1463" i="1"/>
  <c r="C1464" i="1"/>
  <c r="H1464" i="1" s="1"/>
  <c r="D1464" i="1"/>
  <c r="G1464" i="1"/>
  <c r="I1464" i="1" s="1"/>
  <c r="J1464" i="1"/>
  <c r="C1465" i="1"/>
  <c r="D1465" i="1"/>
  <c r="C1466" i="1"/>
  <c r="H1466" i="1" s="1"/>
  <c r="D1466" i="1"/>
  <c r="G1466" i="1"/>
  <c r="I1466" i="1" s="1"/>
  <c r="J1466" i="1"/>
  <c r="C1467" i="1"/>
  <c r="D1467" i="1"/>
  <c r="C1468" i="1"/>
  <c r="H1468" i="1" s="1"/>
  <c r="D1468" i="1"/>
  <c r="G1468" i="1"/>
  <c r="J1468" i="1"/>
  <c r="C1471" i="1"/>
  <c r="D1471" i="1"/>
  <c r="C1472" i="1"/>
  <c r="H1472" i="1" s="1"/>
  <c r="D1472" i="1"/>
  <c r="G1472" i="1"/>
  <c r="I1472" i="1" s="1"/>
  <c r="J1472" i="1"/>
  <c r="C1473" i="1"/>
  <c r="D1473" i="1"/>
  <c r="C1474" i="1"/>
  <c r="H1474" i="1" s="1"/>
  <c r="D1474" i="1"/>
  <c r="G1474" i="1"/>
  <c r="J1474" i="1"/>
  <c r="C1476" i="1"/>
  <c r="D1476" i="1"/>
  <c r="C1477" i="1"/>
  <c r="H1477" i="1" s="1"/>
  <c r="D1477" i="1"/>
  <c r="G1477" i="1"/>
  <c r="J1477" i="1"/>
  <c r="C1478" i="1"/>
  <c r="D1478" i="1"/>
  <c r="C1479" i="1"/>
  <c r="H1479" i="1" s="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C1506" i="1"/>
  <c r="G1506" i="1"/>
  <c r="H1506" i="1"/>
  <c r="C1507" i="1"/>
  <c r="G1507" i="1"/>
  <c r="H1507" i="1"/>
  <c r="C1508" i="1"/>
  <c r="C1509" i="1"/>
  <c r="H1509" i="1" s="1"/>
  <c r="C1510" i="1"/>
  <c r="G1510" i="1"/>
  <c r="H1510" i="1"/>
  <c r="C1512" i="1"/>
  <c r="C1513" i="1"/>
  <c r="H1513" i="1" s="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s="1"/>
  <c r="H1554" i="1"/>
  <c r="C1556" i="1"/>
  <c r="G1556" i="1" s="1"/>
  <c r="H1556" i="1"/>
  <c r="C1557" i="1"/>
  <c r="H1557" i="1" s="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G1577" i="1"/>
  <c r="H1577" i="1"/>
  <c r="C1578" i="1"/>
  <c r="G1578" i="1" s="1"/>
  <c r="H1578" i="1"/>
  <c r="C1579" i="1"/>
  <c r="G1579" i="1" s="1"/>
  <c r="C1580" i="1"/>
  <c r="H1580" i="1" s="1"/>
  <c r="G1580" i="1"/>
  <c r="E246" i="9"/>
  <c r="B246" i="9" s="1"/>
  <c r="F246" i="9"/>
  <c r="L246" i="9"/>
  <c r="M246" i="9"/>
  <c r="E247" i="9"/>
  <c r="L247" i="9"/>
  <c r="M247" i="9"/>
  <c r="F247" i="9" s="1"/>
  <c r="E248" i="9"/>
  <c r="L248" i="9"/>
  <c r="F248" i="9" s="1"/>
  <c r="B248" i="9" s="1"/>
  <c r="M248" i="9"/>
  <c r="E249" i="9"/>
  <c r="L249" i="9"/>
  <c r="F249" i="9" s="1"/>
  <c r="B249" i="9" s="1"/>
  <c r="M249" i="9"/>
  <c r="E250" i="9"/>
  <c r="L250" i="9"/>
  <c r="F250" i="9" s="1"/>
  <c r="M250" i="9"/>
  <c r="E251" i="9"/>
  <c r="B251" i="9" s="1"/>
  <c r="L251" i="9"/>
  <c r="F251" i="9" s="1"/>
  <c r="M251" i="9"/>
  <c r="E252" i="9"/>
  <c r="B252" i="9" s="1"/>
  <c r="F252" i="9"/>
  <c r="L252" i="9"/>
  <c r="M252" i="9"/>
  <c r="E253" i="9"/>
  <c r="B253" i="9" s="1"/>
  <c r="L253" i="9"/>
  <c r="M253" i="9"/>
  <c r="F253" i="9" s="1"/>
  <c r="E254" i="9"/>
  <c r="L254" i="9"/>
  <c r="F254" i="9" s="1"/>
  <c r="M254" i="9"/>
  <c r="E255" i="9"/>
  <c r="L255" i="9"/>
  <c r="F255" i="9" s="1"/>
  <c r="M255" i="9"/>
  <c r="E256" i="9"/>
  <c r="B256" i="9" s="1"/>
  <c r="L256" i="9"/>
  <c r="F256" i="9" s="1"/>
  <c r="M256" i="9"/>
  <c r="E257" i="9"/>
  <c r="B257" i="9" s="1"/>
  <c r="L257" i="9"/>
  <c r="M257" i="9"/>
  <c r="F257" i="9" s="1"/>
  <c r="E258" i="9"/>
  <c r="L258" i="9"/>
  <c r="F258" i="9" s="1"/>
  <c r="M258" i="9"/>
  <c r="E259" i="9"/>
  <c r="L259" i="9"/>
  <c r="F259" i="9" s="1"/>
  <c r="B259" i="9" s="1"/>
  <c r="M259" i="9"/>
  <c r="E260" i="9"/>
  <c r="B260" i="9" s="1"/>
  <c r="L260" i="9"/>
  <c r="F260" i="9" s="1"/>
  <c r="M260" i="9"/>
  <c r="E261" i="9"/>
  <c r="B261" i="9" s="1"/>
  <c r="F261" i="9"/>
  <c r="L261" i="9"/>
  <c r="M261" i="9"/>
  <c r="E262" i="9"/>
  <c r="B262" i="9" s="1"/>
  <c r="L262" i="9"/>
  <c r="F262" i="9" s="1"/>
  <c r="M262" i="9"/>
  <c r="E263" i="9"/>
  <c r="L263" i="9"/>
  <c r="F263" i="9" s="1"/>
  <c r="B263" i="9" s="1"/>
  <c r="M263" i="9"/>
  <c r="E264" i="9"/>
  <c r="L264" i="9"/>
  <c r="F264" i="9" s="1"/>
  <c r="M264" i="9"/>
  <c r="E265" i="9"/>
  <c r="B265" i="9" s="1"/>
  <c r="F265" i="9"/>
  <c r="L265" i="9"/>
  <c r="M265" i="9"/>
  <c r="E266" i="9"/>
  <c r="B266" i="9" s="1"/>
  <c r="L266" i="9"/>
  <c r="F266" i="9" s="1"/>
  <c r="M266" i="9"/>
  <c r="E267" i="9"/>
  <c r="L267" i="9"/>
  <c r="F267" i="9" s="1"/>
  <c r="B267" i="9" s="1"/>
  <c r="M267" i="9"/>
  <c r="E268" i="9"/>
  <c r="L268" i="9"/>
  <c r="F268" i="9" s="1"/>
  <c r="M268" i="9"/>
  <c r="E269" i="9"/>
  <c r="B269" i="9" s="1"/>
  <c r="F269" i="9"/>
  <c r="L269" i="9"/>
  <c r="M269" i="9"/>
  <c r="E270" i="9"/>
  <c r="L270" i="9"/>
  <c r="F270" i="9" s="1"/>
  <c r="M270" i="9"/>
  <c r="E271" i="9"/>
  <c r="L271" i="9"/>
  <c r="F271" i="9" s="1"/>
  <c r="B271" i="9" s="1"/>
  <c r="M271" i="9"/>
  <c r="E272" i="9"/>
  <c r="F273" i="9"/>
  <c r="H273" i="9"/>
  <c r="E273" i="9" s="1"/>
  <c r="B273" i="9" s="1"/>
  <c r="I273" i="9"/>
  <c r="F274" i="9"/>
  <c r="H275" i="9"/>
  <c r="L275" i="9"/>
  <c r="F275" i="9" s="1"/>
  <c r="F276" i="9"/>
  <c r="F278" i="9"/>
  <c r="F277" i="9" s="1"/>
  <c r="F279" i="9"/>
  <c r="F280" i="9"/>
  <c r="F281" i="9"/>
  <c r="G281" i="9"/>
  <c r="H281" i="9"/>
  <c r="F282" i="9"/>
  <c r="G282" i="9"/>
  <c r="E282" i="9" s="1"/>
  <c r="B282" i="9" s="1"/>
  <c r="H282" i="9"/>
  <c r="F283" i="9"/>
  <c r="G283" i="9"/>
  <c r="H283" i="9"/>
  <c r="F284" i="9"/>
  <c r="F285" i="9"/>
  <c r="G285" i="9"/>
  <c r="E285" i="9" s="1"/>
  <c r="B285" i="9" s="1"/>
  <c r="H285" i="9"/>
  <c r="F286" i="9"/>
  <c r="G286" i="9"/>
  <c r="H286" i="9"/>
  <c r="F287" i="9"/>
  <c r="G287" i="9"/>
  <c r="H287" i="9"/>
  <c r="E288" i="9"/>
  <c r="B288" i="9" s="1"/>
  <c r="F288" i="9"/>
  <c r="G288" i="9"/>
  <c r="H288" i="9"/>
  <c r="F289" i="9"/>
  <c r="F290" i="9"/>
  <c r="F291" i="9"/>
  <c r="G291" i="9"/>
  <c r="E291" i="9" s="1"/>
  <c r="B291" i="9" s="1"/>
  <c r="H291" i="9"/>
  <c r="F292" i="9"/>
  <c r="G292" i="9"/>
  <c r="H292" i="9"/>
  <c r="F293" i="9"/>
  <c r="G293" i="9"/>
  <c r="H293" i="9"/>
  <c r="F294" i="9"/>
  <c r="G294" i="9"/>
  <c r="E294" i="9" s="1"/>
  <c r="B294" i="9" s="1"/>
  <c r="H294" i="9"/>
  <c r="F295" i="9"/>
  <c r="G295" i="9"/>
  <c r="E295" i="9" s="1"/>
  <c r="B295" i="9" s="1"/>
  <c r="H295" i="9"/>
  <c r="F296" i="9"/>
  <c r="G296" i="9"/>
  <c r="H296" i="9"/>
  <c r="E296" i="9" s="1"/>
  <c r="B296" i="9" s="1"/>
  <c r="F297" i="9"/>
  <c r="G297" i="9"/>
  <c r="E297" i="9" s="1"/>
  <c r="B297" i="9" s="1"/>
  <c r="H297" i="9"/>
  <c r="F298" i="9"/>
  <c r="G298" i="9"/>
  <c r="E298" i="9" s="1"/>
  <c r="B298" i="9" s="1"/>
  <c r="H298" i="9"/>
  <c r="F299" i="9"/>
  <c r="G299" i="9"/>
  <c r="H299" i="9"/>
  <c r="F300" i="9"/>
  <c r="G300" i="9"/>
  <c r="H300" i="9"/>
  <c r="F301" i="9"/>
  <c r="G301" i="9"/>
  <c r="E301" i="9" s="1"/>
  <c r="B301" i="9" s="1"/>
  <c r="H301" i="9"/>
  <c r="F302" i="9"/>
  <c r="G302" i="9"/>
  <c r="H302" i="9"/>
  <c r="E303" i="9"/>
  <c r="B303" i="9" s="1"/>
  <c r="F303" i="9"/>
  <c r="G303" i="9"/>
  <c r="H303" i="9"/>
  <c r="F304" i="9"/>
  <c r="G304" i="9"/>
  <c r="H304" i="9"/>
  <c r="E304" i="9" s="1"/>
  <c r="B304" i="9" s="1"/>
  <c r="F305" i="9"/>
  <c r="G305" i="9"/>
  <c r="E305" i="9" s="1"/>
  <c r="B305" i="9" s="1"/>
  <c r="H305" i="9"/>
  <c r="F306" i="9"/>
  <c r="G306" i="9"/>
  <c r="E306" i="9" s="1"/>
  <c r="B306" i="9" s="1"/>
  <c r="H306" i="9"/>
  <c r="F307" i="9"/>
  <c r="F308" i="9"/>
  <c r="G308" i="9"/>
  <c r="H308" i="9"/>
  <c r="F309" i="9"/>
  <c r="F310" i="9"/>
  <c r="F311" i="9"/>
  <c r="F312" i="9"/>
  <c r="F313" i="9"/>
  <c r="F315" i="9"/>
  <c r="F314" i="9" s="1"/>
  <c r="F316" i="9"/>
  <c r="F317" i="9"/>
  <c r="J1447" i="9"/>
  <c r="L1447" i="9"/>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M239" i="9"/>
  <c r="L239" i="9"/>
  <c r="F239" i="9"/>
  <c r="E239" i="9"/>
  <c r="B239" i="9" s="1"/>
  <c r="M238" i="9"/>
  <c r="L238" i="9"/>
  <c r="F238" i="9" s="1"/>
  <c r="E238" i="9"/>
  <c r="B238" i="9" s="1"/>
  <c r="M237" i="9"/>
  <c r="L237" i="9"/>
  <c r="F237" i="9" s="1"/>
  <c r="B237" i="9" s="1"/>
  <c r="E237" i="9"/>
  <c r="M236" i="9"/>
  <c r="L236" i="9"/>
  <c r="F236" i="9" s="1"/>
  <c r="E236" i="9"/>
  <c r="B236" i="9" s="1"/>
  <c r="M235" i="9"/>
  <c r="L235" i="9"/>
  <c r="F235" i="9"/>
  <c r="E235" i="9"/>
  <c r="B235" i="9" s="1"/>
  <c r="M234" i="9"/>
  <c r="L234" i="9"/>
  <c r="F234" i="9" s="1"/>
  <c r="E234" i="9"/>
  <c r="M233" i="9"/>
  <c r="L233" i="9"/>
  <c r="F233" i="9" s="1"/>
  <c r="B233" i="9" s="1"/>
  <c r="E233" i="9"/>
  <c r="M232" i="9"/>
  <c r="L232" i="9"/>
  <c r="F232" i="9" s="1"/>
  <c r="E232" i="9"/>
  <c r="M231" i="9"/>
  <c r="L231" i="9"/>
  <c r="F231" i="9"/>
  <c r="E231" i="9"/>
  <c r="B231" i="9" s="1"/>
  <c r="M230" i="9"/>
  <c r="L230" i="9"/>
  <c r="F230" i="9" s="1"/>
  <c r="B230" i="9" s="1"/>
  <c r="E230" i="9"/>
  <c r="M229" i="9"/>
  <c r="L229" i="9"/>
  <c r="F229" i="9" s="1"/>
  <c r="B229" i="9" s="1"/>
  <c r="E229" i="9"/>
  <c r="M228" i="9"/>
  <c r="L228" i="9"/>
  <c r="F228" i="9" s="1"/>
  <c r="E228" i="9"/>
  <c r="B228" i="9" s="1"/>
  <c r="M227" i="9"/>
  <c r="L227" i="9"/>
  <c r="F227" i="9"/>
  <c r="E227" i="9"/>
  <c r="B227" i="9" s="1"/>
  <c r="M226" i="9"/>
  <c r="L226" i="9"/>
  <c r="F226" i="9" s="1"/>
  <c r="B226" i="9" s="1"/>
  <c r="E226" i="9"/>
  <c r="M225" i="9"/>
  <c r="L225" i="9"/>
  <c r="F225" i="9" s="1"/>
  <c r="B225" i="9" s="1"/>
  <c r="E225" i="9"/>
  <c r="M224" i="9"/>
  <c r="L224" i="9"/>
  <c r="F224" i="9"/>
  <c r="E224" i="9"/>
  <c r="B224" i="9" s="1"/>
  <c r="M223" i="9"/>
  <c r="L223" i="9"/>
  <c r="F223" i="9"/>
  <c r="B223" i="9" s="1"/>
  <c r="E223" i="9"/>
  <c r="M222" i="9"/>
  <c r="L222" i="9"/>
  <c r="F222" i="9" s="1"/>
  <c r="B222" i="9" s="1"/>
  <c r="E222" i="9"/>
  <c r="M221" i="9"/>
  <c r="F221" i="9" s="1"/>
  <c r="B221" i="9" s="1"/>
  <c r="L221" i="9"/>
  <c r="E221" i="9"/>
  <c r="M220" i="9"/>
  <c r="L220" i="9"/>
  <c r="F220" i="9" s="1"/>
  <c r="E220" i="9"/>
  <c r="M219" i="9"/>
  <c r="L219" i="9"/>
  <c r="F219" i="9" s="1"/>
  <c r="B219" i="9" s="1"/>
  <c r="E219" i="9"/>
  <c r="M218" i="9"/>
  <c r="L218" i="9"/>
  <c r="F218" i="9" s="1"/>
  <c r="B218" i="9" s="1"/>
  <c r="E218" i="9"/>
  <c r="M217" i="9"/>
  <c r="L217" i="9"/>
  <c r="F217" i="9" s="1"/>
  <c r="B217" i="9" s="1"/>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H75" i="9"/>
  <c r="G75" i="9"/>
  <c r="E75" i="9" s="1"/>
  <c r="F75" i="9"/>
  <c r="H74" i="9"/>
  <c r="G74" i="9"/>
  <c r="E74" i="9" s="1"/>
  <c r="F74" i="9"/>
  <c r="B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B22" i="9" s="1"/>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D36" i="8"/>
  <c r="C1511" i="1" s="1"/>
  <c r="D26" i="8"/>
  <c r="C1501" i="1" s="1"/>
  <c r="D24" i="8"/>
  <c r="C1499" i="1" s="1"/>
  <c r="D18" i="8"/>
  <c r="C1493" i="1" s="1"/>
  <c r="D8" i="8"/>
  <c r="C1483" i="1" s="1"/>
  <c r="D6" i="8"/>
  <c r="E44" i="7"/>
  <c r="D44" i="7"/>
  <c r="C1475" i="1" s="1"/>
  <c r="E39" i="7"/>
  <c r="D1470" i="1" s="1"/>
  <c r="D39" i="7"/>
  <c r="E38" i="7"/>
  <c r="E30" i="7"/>
  <c r="D1461" i="1" s="1"/>
  <c r="D30" i="7"/>
  <c r="C1461" i="1" s="1"/>
  <c r="E23" i="7"/>
  <c r="D23" i="7"/>
  <c r="C1454" i="1" s="1"/>
  <c r="D22" i="7"/>
  <c r="C1453" i="1" s="1"/>
  <c r="E14" i="7"/>
  <c r="D1445" i="1" s="1"/>
  <c r="D14" i="7"/>
  <c r="E7" i="7"/>
  <c r="D7" i="7"/>
  <c r="D6" i="7" s="1"/>
  <c r="D5" i="7" s="1"/>
  <c r="C1436"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3" i="5"/>
  <c r="F252" i="5"/>
  <c r="F251" i="5"/>
  <c r="E250" i="5"/>
  <c r="D1227" i="1" s="1"/>
  <c r="D250" i="5"/>
  <c r="C1227" i="1" s="1"/>
  <c r="F249" i="5"/>
  <c r="F248" i="5"/>
  <c r="F247" i="5"/>
  <c r="E246" i="5"/>
  <c r="D246" i="5"/>
  <c r="C1223"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E206" i="5"/>
  <c r="H310" i="9" s="1"/>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C1113" i="1"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1" i="1"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D351"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06" i="1" s="1"/>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E263" i="4"/>
  <c r="D259" i="1"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D224" i="4" s="1"/>
  <c r="F224" i="4"/>
  <c r="F223" i="4"/>
  <c r="F222" i="4"/>
  <c r="F221" i="4"/>
  <c r="F220" i="4"/>
  <c r="E219" i="4"/>
  <c r="D219" i="4"/>
  <c r="F219" i="4" s="1"/>
  <c r="F218" i="4"/>
  <c r="F217" i="4"/>
  <c r="E216" i="4"/>
  <c r="E215" i="4" s="1"/>
  <c r="D211" i="1"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29" i="1" s="1"/>
  <c r="D134" i="4"/>
  <c r="D133" i="4"/>
  <c r="F133" i="4" s="1"/>
  <c r="F132" i="4"/>
  <c r="F131" i="4"/>
  <c r="F130" i="4"/>
  <c r="F129" i="4"/>
  <c r="E128" i="4"/>
  <c r="D128" i="4"/>
  <c r="F128" i="4" s="1"/>
  <c r="F127" i="4"/>
  <c r="F126" i="4"/>
  <c r="E125" i="4"/>
  <c r="E124" i="4" s="1"/>
  <c r="D125" i="4"/>
  <c r="D124" i="4"/>
  <c r="F123" i="4"/>
  <c r="F122" i="4"/>
  <c r="F121" i="4"/>
  <c r="E120" i="4"/>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E50" i="4"/>
  <c r="D46" i="1"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H32" i="3"/>
  <c r="G32" i="3"/>
  <c r="B32"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H1449" i="1" s="1"/>
  <c r="D1448" i="1"/>
  <c r="C1448" i="1"/>
  <c r="D1447" i="1"/>
  <c r="C1447" i="1"/>
  <c r="D1446" i="1"/>
  <c r="C1446" i="1"/>
  <c r="C1445" i="1"/>
  <c r="J1445" i="1" s="1"/>
  <c r="G1444" i="1"/>
  <c r="D1444" i="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H1343" i="1"/>
  <c r="D1343" i="1"/>
  <c r="C1343" i="1"/>
  <c r="D1342" i="1"/>
  <c r="C1342" i="1"/>
  <c r="H1342" i="1" s="1"/>
  <c r="D1341" i="1"/>
  <c r="C1341" i="1"/>
  <c r="G1341" i="1" s="1"/>
  <c r="H1340" i="1"/>
  <c r="D1340" i="1"/>
  <c r="C1340" i="1"/>
  <c r="H1339" i="1"/>
  <c r="D1339" i="1"/>
  <c r="C1339" i="1"/>
  <c r="D1338" i="1"/>
  <c r="C1338" i="1"/>
  <c r="H1338" i="1" s="1"/>
  <c r="D1337" i="1"/>
  <c r="C1337" i="1"/>
  <c r="G1337" i="1" s="1"/>
  <c r="H1336" i="1"/>
  <c r="D1336" i="1"/>
  <c r="C1336" i="1"/>
  <c r="H1335" i="1"/>
  <c r="D1335" i="1"/>
  <c r="C1335" i="1"/>
  <c r="D1334" i="1"/>
  <c r="C1334" i="1"/>
  <c r="H1334" i="1" s="1"/>
  <c r="D1333" i="1"/>
  <c r="C1333" i="1"/>
  <c r="G1333" i="1" s="1"/>
  <c r="H1332" i="1"/>
  <c r="D1332" i="1"/>
  <c r="C1332" i="1"/>
  <c r="H1331" i="1"/>
  <c r="D1331" i="1"/>
  <c r="C1331" i="1"/>
  <c r="D1330" i="1"/>
  <c r="C1330" i="1"/>
  <c r="H1330" i="1" s="1"/>
  <c r="D1329" i="1"/>
  <c r="H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70" i="1" s="1"/>
  <c r="G1269" i="1"/>
  <c r="D1269" i="1"/>
  <c r="C1269" i="1"/>
  <c r="H1269" i="1" s="1"/>
  <c r="H1268" i="1"/>
  <c r="G1268" i="1"/>
  <c r="D1268" i="1"/>
  <c r="C1268" i="1"/>
  <c r="H1267" i="1"/>
  <c r="G1267" i="1"/>
  <c r="D1267" i="1"/>
  <c r="C1267" i="1"/>
  <c r="D1266" i="1"/>
  <c r="C1266" i="1"/>
  <c r="H1266" i="1" s="1"/>
  <c r="D1265" i="1"/>
  <c r="C1265" i="1"/>
  <c r="H1265" i="1" s="1"/>
  <c r="D1264" i="1"/>
  <c r="H1264" i="1" s="1"/>
  <c r="C1264" i="1"/>
  <c r="G1264" i="1" s="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G1243" i="1"/>
  <c r="D1243" i="1"/>
  <c r="C1243" i="1"/>
  <c r="D1242" i="1"/>
  <c r="H1242" i="1" s="1"/>
  <c r="C1242" i="1"/>
  <c r="G1242" i="1" s="1"/>
  <c r="D1241" i="1"/>
  <c r="C1241" i="1"/>
  <c r="G1241" i="1" s="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G1231" i="1"/>
  <c r="D1231" i="1"/>
  <c r="C1231" i="1"/>
  <c r="H1231" i="1" s="1"/>
  <c r="D1230" i="1"/>
  <c r="H1230" i="1" s="1"/>
  <c r="C1230" i="1"/>
  <c r="D1229" i="1"/>
  <c r="C1229" i="1"/>
  <c r="D1228" i="1"/>
  <c r="H1228" i="1" s="1"/>
  <c r="C1228" i="1"/>
  <c r="D1226" i="1"/>
  <c r="C1226" i="1"/>
  <c r="D1225" i="1"/>
  <c r="H1225" i="1" s="1"/>
  <c r="C1225" i="1"/>
  <c r="D1224" i="1"/>
  <c r="C1224"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2" i="9" l="1"/>
  <c r="B292" i="9" s="1"/>
  <c r="E27" i="9"/>
  <c r="B27" i="9" s="1"/>
  <c r="F215" i="9"/>
  <c r="B215" i="9" s="1"/>
  <c r="E300" i="9"/>
  <c r="B300" i="9" s="1"/>
  <c r="E32" i="9"/>
  <c r="B32" i="9" s="1"/>
  <c r="E302" i="9"/>
  <c r="B302" i="9" s="1"/>
  <c r="E299" i="9"/>
  <c r="B299" i="9" s="1"/>
  <c r="E286" i="9"/>
  <c r="B286" i="9" s="1"/>
  <c r="E287" i="9"/>
  <c r="B287" i="9" s="1"/>
  <c r="E293" i="9"/>
  <c r="B293" i="9" s="1"/>
  <c r="H1455" i="1"/>
  <c r="I1455" i="1" s="1"/>
  <c r="J1455" i="1"/>
  <c r="J1450" i="1"/>
  <c r="C1437" i="1"/>
  <c r="G1445" i="1"/>
  <c r="G1450" i="1"/>
  <c r="H1445" i="1"/>
  <c r="H1450" i="1"/>
  <c r="G1270" i="1"/>
  <c r="G1266" i="1"/>
  <c r="H1263" i="1"/>
  <c r="H1243" i="1"/>
  <c r="H1241" i="1"/>
  <c r="G1263" i="1"/>
  <c r="G1240" i="1"/>
  <c r="G1265" i="1"/>
  <c r="D990" i="1"/>
  <c r="E308" i="9"/>
  <c r="B308" i="9" s="1"/>
  <c r="F246" i="5"/>
  <c r="H1224" i="1"/>
  <c r="G1227" i="1"/>
  <c r="H1229" i="1"/>
  <c r="H1226" i="1"/>
  <c r="D245" i="5"/>
  <c r="C1222" i="1" s="1"/>
  <c r="E281" i="9"/>
  <c r="B281" i="9" s="1"/>
  <c r="G1232" i="1"/>
  <c r="G1230" i="1"/>
  <c r="G1229" i="1"/>
  <c r="G1228" i="1"/>
  <c r="H1227" i="1"/>
  <c r="G1226" i="1"/>
  <c r="E283" i="9"/>
  <c r="B283" i="9" s="1"/>
  <c r="G1225" i="1"/>
  <c r="G1224" i="1"/>
  <c r="E245" i="5"/>
  <c r="D1222" i="1" s="1"/>
  <c r="D1223" i="1"/>
  <c r="G571" i="1"/>
  <c r="H571" i="1"/>
  <c r="G1113" i="1"/>
  <c r="H1113" i="1"/>
  <c r="G13" i="1"/>
  <c r="H13" i="1"/>
  <c r="G36" i="1"/>
  <c r="H36" i="1"/>
  <c r="G129" i="1"/>
  <c r="H129" i="1"/>
  <c r="J1448" i="1"/>
  <c r="H1448" i="1"/>
  <c r="G1448" i="1"/>
  <c r="I1448" i="1" s="1"/>
  <c r="F279" i="4"/>
  <c r="D263" i="4"/>
  <c r="F351" i="4"/>
  <c r="D644" i="4"/>
  <c r="F417" i="4"/>
  <c r="D643" i="4"/>
  <c r="F5" i="6"/>
  <c r="H24" i="3"/>
  <c r="F99" i="6"/>
  <c r="D89" i="6"/>
  <c r="H29" i="3"/>
  <c r="C275" i="1"/>
  <c r="C284" i="1"/>
  <c r="C346" i="1"/>
  <c r="C373" i="1"/>
  <c r="C412" i="1"/>
  <c r="C1120" i="1"/>
  <c r="C1299" i="1"/>
  <c r="G1328" i="1"/>
  <c r="G1332" i="1"/>
  <c r="G1336" i="1"/>
  <c r="G1340"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J1446" i="1"/>
  <c r="H1446" i="1"/>
  <c r="G1446" i="1"/>
  <c r="F197" i="4"/>
  <c r="D196" i="4"/>
  <c r="F529" i="4"/>
  <c r="D1469" i="1"/>
  <c r="I31" i="3"/>
  <c r="D1475" i="1"/>
  <c r="I32" i="3"/>
  <c r="G1499" i="1"/>
  <c r="H1499" i="1"/>
  <c r="H1441" i="1"/>
  <c r="G1441" i="1"/>
  <c r="J1441" i="1"/>
  <c r="F135" i="5"/>
  <c r="D134" i="5"/>
  <c r="C1519" i="1"/>
  <c r="D523" i="1"/>
  <c r="D557" i="1"/>
  <c r="G1331" i="1"/>
  <c r="H1333" i="1"/>
  <c r="G1335" i="1"/>
  <c r="H1337" i="1"/>
  <c r="G1339" i="1"/>
  <c r="H1341" i="1"/>
  <c r="G1343" i="1"/>
  <c r="J1447" i="1"/>
  <c r="G1447" i="1"/>
  <c r="H1447" i="1"/>
  <c r="F153" i="4"/>
  <c r="D152" i="4"/>
  <c r="E141" i="6"/>
  <c r="I24" i="3"/>
  <c r="F130" i="6"/>
  <c r="D129" i="6"/>
  <c r="G1330" i="1"/>
  <c r="G1334" i="1"/>
  <c r="G1338" i="1"/>
  <c r="G1342"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C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3" i="1"/>
  <c r="G1443" i="1"/>
  <c r="I1443" i="1" s="1"/>
  <c r="J1443" i="1"/>
  <c r="F120" i="4"/>
  <c r="E106" i="4"/>
  <c r="D102" i="1" s="1"/>
  <c r="F581" i="4"/>
  <c r="D580" i="4"/>
  <c r="I20" i="3"/>
  <c r="F35" i="5"/>
  <c r="D12" i="5"/>
  <c r="F79" i="5"/>
  <c r="D78" i="5"/>
  <c r="G307" i="9"/>
  <c r="E307" i="9" s="1"/>
  <c r="B307" i="9" s="1"/>
  <c r="F177" i="5"/>
  <c r="D176" i="5"/>
  <c r="F239" i="5"/>
  <c r="D238" i="5"/>
  <c r="J1449" i="1"/>
  <c r="F8" i="4"/>
  <c r="D7" i="4"/>
  <c r="F124" i="4"/>
  <c r="E152" i="4"/>
  <c r="F164" i="4"/>
  <c r="D163" i="4"/>
  <c r="E196" i="4"/>
  <c r="D192" i="1" s="1"/>
  <c r="F299" i="4"/>
  <c r="F345" i="4"/>
  <c r="D344" i="4"/>
  <c r="F516" i="4"/>
  <c r="D515" i="4"/>
  <c r="F568" i="4"/>
  <c r="D567" i="4"/>
  <c r="D528" i="4" s="1"/>
  <c r="F626" i="4"/>
  <c r="D625" i="4"/>
  <c r="F29" i="5"/>
  <c r="E146" i="5"/>
  <c r="D1124" i="1" s="1"/>
  <c r="G290" i="9"/>
  <c r="E290" i="9" s="1"/>
  <c r="B290" i="9" s="1"/>
  <c r="D146" i="5"/>
  <c r="F149" i="5"/>
  <c r="F191" i="5"/>
  <c r="D190" i="5"/>
  <c r="F250" i="5"/>
  <c r="D1454" i="1"/>
  <c r="G1454" i="1" s="1"/>
  <c r="E22" i="7"/>
  <c r="C1470" i="1"/>
  <c r="D38" i="7"/>
  <c r="C1481" i="1"/>
  <c r="D42" i="8"/>
  <c r="H1501" i="1"/>
  <c r="G1501" i="1"/>
  <c r="H1444" i="1"/>
  <c r="I1444" i="1" s="1"/>
  <c r="J1444" i="1"/>
  <c r="E7" i="4"/>
  <c r="F23" i="4"/>
  <c r="D50" i="4"/>
  <c r="D82" i="4"/>
  <c r="F125" i="4"/>
  <c r="F140" i="4"/>
  <c r="D139" i="4"/>
  <c r="E163" i="4"/>
  <c r="D159" i="1" s="1"/>
  <c r="D215" i="4"/>
  <c r="F216" i="4"/>
  <c r="F300" i="4"/>
  <c r="D311" i="4"/>
  <c r="F397" i="4"/>
  <c r="D396" i="4"/>
  <c r="F418" i="4"/>
  <c r="D472" i="4"/>
  <c r="E515" i="4"/>
  <c r="E567" i="4"/>
  <c r="D561" i="1" s="1"/>
  <c r="G143" i="9"/>
  <c r="E143" i="9" s="1"/>
  <c r="B143" i="9" s="1"/>
  <c r="F603" i="4"/>
  <c r="G289" i="9"/>
  <c r="E289" i="9" s="1"/>
  <c r="B289" i="9" s="1"/>
  <c r="F88" i="5"/>
  <c r="D87" i="5"/>
  <c r="E5" i="7"/>
  <c r="H1461" i="1"/>
  <c r="G1461" i="1"/>
  <c r="C1530" i="1"/>
  <c r="D49" i="8"/>
  <c r="C1524" i="1" s="1"/>
  <c r="G1550" i="1"/>
  <c r="H1550" i="1"/>
  <c r="G1570" i="1"/>
  <c r="H1570" i="1"/>
  <c r="G1449" i="1"/>
  <c r="I1449" i="1" s="1"/>
  <c r="F159" i="4"/>
  <c r="F169" i="4"/>
  <c r="F231" i="4"/>
  <c r="E298" i="4"/>
  <c r="F352" i="4"/>
  <c r="D363" i="4"/>
  <c r="D350" i="4" s="1"/>
  <c r="F422" i="4"/>
  <c r="D421" i="4"/>
  <c r="D593" i="4"/>
  <c r="F617" i="4"/>
  <c r="F13" i="5"/>
  <c r="F69" i="5"/>
  <c r="G310" i="9"/>
  <c r="E310" i="9" s="1"/>
  <c r="B310" i="9" s="1"/>
  <c r="F206" i="5"/>
  <c r="F36" i="6"/>
  <c r="D35" i="6"/>
  <c r="F61" i="6"/>
  <c r="G1535" i="1"/>
  <c r="H1535" i="1"/>
  <c r="G1555" i="1"/>
  <c r="H1555" i="1"/>
  <c r="C1576" i="1"/>
  <c r="I36" i="3"/>
  <c r="G1483" i="1"/>
  <c r="H1483" i="1"/>
  <c r="G1511" i="1"/>
  <c r="H1511" i="1"/>
  <c r="G1540" i="1"/>
  <c r="H1540" i="1"/>
  <c r="G1560" i="1"/>
  <c r="H1560" i="1"/>
  <c r="M213" i="9"/>
  <c r="G279" i="9"/>
  <c r="E279" i="9" s="1"/>
  <c r="B279" i="9" s="1"/>
  <c r="G280" i="9"/>
  <c r="E280" i="9" s="1"/>
  <c r="B280"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65" i="9"/>
  <c r="G164" i="9"/>
  <c r="E164" i="9" s="1"/>
  <c r="B164" i="9" s="1"/>
  <c r="G163" i="9"/>
  <c r="E163" i="9" s="1"/>
  <c r="B163" i="9" s="1"/>
  <c r="G162" i="9"/>
  <c r="E162" i="9" s="1"/>
  <c r="B162" i="9" s="1"/>
  <c r="G161" i="9"/>
  <c r="E161" i="9" s="1"/>
  <c r="B161"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E87" i="5"/>
  <c r="D1065" i="1" s="1"/>
  <c r="E176" i="5"/>
  <c r="H1454" i="1"/>
  <c r="G1475" i="1"/>
  <c r="H1475" i="1"/>
  <c r="H1493" i="1"/>
  <c r="G1493" i="1"/>
  <c r="H1525" i="1"/>
  <c r="G1525" i="1"/>
  <c r="H1545" i="1"/>
  <c r="G1545" i="1"/>
  <c r="H1565" i="1"/>
  <c r="G1565" i="1"/>
  <c r="B75" i="9"/>
  <c r="H19" i="9"/>
  <c r="E19" i="9" s="1"/>
  <c r="B19" i="9" s="1"/>
  <c r="B76" i="9"/>
  <c r="B79" i="9"/>
  <c r="B234" i="9"/>
  <c r="B240" i="9"/>
  <c r="B268" i="9"/>
  <c r="B258" i="9"/>
  <c r="B254" i="9"/>
  <c r="B270" i="9"/>
  <c r="B264" i="9"/>
  <c r="B255" i="9"/>
  <c r="B250" i="9"/>
  <c r="B216" i="9"/>
  <c r="B220" i="9"/>
  <c r="B232" i="9"/>
  <c r="B242" i="9"/>
  <c r="B247" i="9"/>
  <c r="B213" i="9"/>
  <c r="G1536" i="1"/>
  <c r="H1536" i="1"/>
  <c r="G1512" i="1"/>
  <c r="H1512" i="1"/>
  <c r="G1504" i="1"/>
  <c r="H1504" i="1"/>
  <c r="G1496" i="1"/>
  <c r="H1496" i="1"/>
  <c r="G1480" i="1"/>
  <c r="H1480" i="1"/>
  <c r="J1463" i="1"/>
  <c r="G1463" i="1"/>
  <c r="H1463" i="1"/>
  <c r="J1460" i="1"/>
  <c r="G1460" i="1"/>
  <c r="I1460" i="1" s="1"/>
  <c r="H1460" i="1"/>
  <c r="H1579" i="1"/>
  <c r="H1562" i="1"/>
  <c r="G1552" i="1"/>
  <c r="H1552" i="1"/>
  <c r="G1548" i="1"/>
  <c r="H1548" i="1"/>
  <c r="G1541" i="1"/>
  <c r="G1533" i="1"/>
  <c r="G1529" i="1"/>
  <c r="G1520" i="1"/>
  <c r="H1520" i="1"/>
  <c r="G1509" i="1"/>
  <c r="G1500" i="1"/>
  <c r="H1500" i="1"/>
  <c r="G1492" i="1"/>
  <c r="H1492" i="1"/>
  <c r="I1477" i="1"/>
  <c r="I1474" i="1"/>
  <c r="J1471" i="1"/>
  <c r="G1471" i="1"/>
  <c r="H1471" i="1"/>
  <c r="I1468" i="1"/>
  <c r="J1465" i="1"/>
  <c r="G1465" i="1"/>
  <c r="H1465" i="1"/>
  <c r="I1457" i="1"/>
  <c r="I1451" i="1"/>
  <c r="G1573" i="1"/>
  <c r="H1568" i="1"/>
  <c r="G1557" i="1"/>
  <c r="G1544" i="1"/>
  <c r="H1544" i="1"/>
  <c r="G1537" i="1"/>
  <c r="G1513" i="1"/>
  <c r="G1505" i="1"/>
  <c r="G1488" i="1"/>
  <c r="H1488" i="1"/>
  <c r="I1479" i="1"/>
  <c r="J1476" i="1"/>
  <c r="G1476" i="1"/>
  <c r="H1476" i="1"/>
  <c r="J1473" i="1"/>
  <c r="G1473" i="1"/>
  <c r="I1473" i="1" s="1"/>
  <c r="H1473" i="1"/>
  <c r="J1467" i="1"/>
  <c r="G1467" i="1"/>
  <c r="H1467" i="1"/>
  <c r="I1462" i="1"/>
  <c r="I1459" i="1"/>
  <c r="J1456" i="1"/>
  <c r="G1456" i="1"/>
  <c r="I1456" i="1" s="1"/>
  <c r="H1456" i="1"/>
  <c r="G1532" i="1"/>
  <c r="H1532" i="1"/>
  <c r="G1528" i="1"/>
  <c r="H1528" i="1"/>
  <c r="G1521" i="1"/>
  <c r="G1516" i="1"/>
  <c r="H1516" i="1"/>
  <c r="G1508" i="1"/>
  <c r="H1508" i="1"/>
  <c r="G1484" i="1"/>
  <c r="H1484" i="1"/>
  <c r="J1478" i="1"/>
  <c r="G1478" i="1"/>
  <c r="I1478" i="1" s="1"/>
  <c r="H1478" i="1"/>
  <c r="J1458" i="1"/>
  <c r="G1458" i="1"/>
  <c r="H1458" i="1"/>
  <c r="J1452" i="1"/>
  <c r="G1452" i="1"/>
  <c r="I1452" i="1" s="1"/>
  <c r="H1452" i="1"/>
  <c r="I1450" i="1" l="1"/>
  <c r="F245" i="5"/>
  <c r="H1223" i="1"/>
  <c r="G1223" i="1"/>
  <c r="H1222" i="1"/>
  <c r="G1222" i="1"/>
  <c r="E237" i="5"/>
  <c r="E175" i="5" s="1"/>
  <c r="D1152" i="1" s="1"/>
  <c r="F350" i="4"/>
  <c r="C345" i="1"/>
  <c r="C522" i="1"/>
  <c r="I1458" i="1"/>
  <c r="I1476" i="1"/>
  <c r="I1465" i="1"/>
  <c r="I1471" i="1"/>
  <c r="I1463" i="1"/>
  <c r="I22" i="3"/>
  <c r="D1153" i="1"/>
  <c r="B192" i="9"/>
  <c r="G1576" i="1"/>
  <c r="H1576" i="1"/>
  <c r="F35" i="6"/>
  <c r="H25" i="3"/>
  <c r="C1329" i="1"/>
  <c r="D420" i="4"/>
  <c r="D636" i="4" s="1"/>
  <c r="F421" i="4"/>
  <c r="C415" i="1"/>
  <c r="E407" i="4"/>
  <c r="D402" i="1" s="1"/>
  <c r="D293" i="1"/>
  <c r="D509" i="1"/>
  <c r="E420" i="4"/>
  <c r="F215" i="4"/>
  <c r="C211" i="1"/>
  <c r="E6" i="4"/>
  <c r="D3" i="1"/>
  <c r="H1481" i="1"/>
  <c r="G1481" i="1"/>
  <c r="F163" i="4"/>
  <c r="C159" i="1"/>
  <c r="D6" i="4"/>
  <c r="F7" i="4"/>
  <c r="C3" i="1"/>
  <c r="F12" i="5"/>
  <c r="D7" i="5"/>
  <c r="C990" i="1"/>
  <c r="F580" i="4"/>
  <c r="C574" i="1"/>
  <c r="F106" i="4"/>
  <c r="G523" i="1"/>
  <c r="H523" i="1"/>
  <c r="I1441" i="1"/>
  <c r="E68" i="5"/>
  <c r="F196" i="4"/>
  <c r="C192" i="1"/>
  <c r="G412" i="1"/>
  <c r="H412" i="1"/>
  <c r="G275" i="1"/>
  <c r="H275" i="1"/>
  <c r="F89" i="6"/>
  <c r="C1383" i="1"/>
  <c r="D141" i="6"/>
  <c r="F644" i="4"/>
  <c r="C638" i="1"/>
  <c r="G1524" i="1"/>
  <c r="H1524" i="1"/>
  <c r="I29" i="3"/>
  <c r="D1436" i="1"/>
  <c r="F472" i="4"/>
  <c r="C466" i="1"/>
  <c r="F311" i="4"/>
  <c r="C306" i="1"/>
  <c r="F82" i="4"/>
  <c r="C78" i="1"/>
  <c r="C1469" i="1"/>
  <c r="H31" i="3"/>
  <c r="F146" i="5"/>
  <c r="C1124" i="1"/>
  <c r="F625" i="4"/>
  <c r="C619" i="1"/>
  <c r="F515" i="4"/>
  <c r="C509" i="1"/>
  <c r="D298" i="4"/>
  <c r="D175" i="5"/>
  <c r="F238" i="5"/>
  <c r="C1215" i="1"/>
  <c r="I28" i="3"/>
  <c r="D1435" i="1"/>
  <c r="D43" i="8"/>
  <c r="K1450" i="9" s="1"/>
  <c r="E528" i="4"/>
  <c r="G373" i="1"/>
  <c r="H373" i="1"/>
  <c r="G317" i="9"/>
  <c r="E317" i="9" s="1"/>
  <c r="I1467" i="1"/>
  <c r="E165" i="9"/>
  <c r="B165" i="9" s="1"/>
  <c r="F363" i="4"/>
  <c r="C358" i="1"/>
  <c r="H1530" i="1"/>
  <c r="G1530" i="1"/>
  <c r="F87" i="5"/>
  <c r="C1065" i="1"/>
  <c r="F139" i="4"/>
  <c r="C135" i="1"/>
  <c r="F50" i="4"/>
  <c r="C46" i="1"/>
  <c r="C1517" i="1"/>
  <c r="I34" i="3"/>
  <c r="G1470" i="1"/>
  <c r="H1470" i="1"/>
  <c r="G309" i="9"/>
  <c r="E309" i="9" s="1"/>
  <c r="B309" i="9" s="1"/>
  <c r="F190" i="5"/>
  <c r="C1167" i="1"/>
  <c r="E151" i="4"/>
  <c r="D148" i="1"/>
  <c r="F78" i="5"/>
  <c r="D68" i="5"/>
  <c r="C1056" i="1"/>
  <c r="G102" i="1"/>
  <c r="H102" i="1"/>
  <c r="F129" i="6"/>
  <c r="C1423" i="1"/>
  <c r="H21" i="9"/>
  <c r="F152" i="4"/>
  <c r="G21" i="9"/>
  <c r="D151" i="4"/>
  <c r="C148" i="1"/>
  <c r="I1447" i="1"/>
  <c r="G1519" i="1"/>
  <c r="H1519" i="1"/>
  <c r="I1446" i="1"/>
  <c r="I1439" i="1"/>
  <c r="G1299" i="1"/>
  <c r="H1299" i="1"/>
  <c r="G346" i="1"/>
  <c r="H346" i="1"/>
  <c r="F643" i="4"/>
  <c r="C637" i="1"/>
  <c r="F593" i="4"/>
  <c r="C587" i="1"/>
  <c r="F396" i="4"/>
  <c r="C391" i="1"/>
  <c r="D1453" i="1"/>
  <c r="I30" i="3"/>
  <c r="C561" i="1"/>
  <c r="F567" i="4"/>
  <c r="F344" i="4"/>
  <c r="C339" i="1"/>
  <c r="F176" i="5"/>
  <c r="H22" i="3"/>
  <c r="C1153" i="1"/>
  <c r="H1393" i="1"/>
  <c r="G1393" i="1"/>
  <c r="G557" i="1"/>
  <c r="H557" i="1"/>
  <c r="F134" i="5"/>
  <c r="C1112" i="1"/>
  <c r="E408" i="4"/>
  <c r="D403" i="1" s="1"/>
  <c r="G1120" i="1"/>
  <c r="H1120" i="1"/>
  <c r="G284" i="1"/>
  <c r="H284" i="1"/>
  <c r="G315" i="9"/>
  <c r="E315" i="9" s="1"/>
  <c r="F263" i="4"/>
  <c r="C259" i="1"/>
  <c r="D1214" i="1" l="1"/>
  <c r="I23" i="3"/>
  <c r="F636" i="4"/>
  <c r="C630" i="1"/>
  <c r="B315" i="9"/>
  <c r="E314" i="9"/>
  <c r="I10" i="3" s="1"/>
  <c r="G1153" i="1"/>
  <c r="H1153" i="1"/>
  <c r="G391" i="1"/>
  <c r="H391" i="1"/>
  <c r="G1065" i="1"/>
  <c r="H1065" i="1"/>
  <c r="G561" i="1"/>
  <c r="H561" i="1"/>
  <c r="G259" i="1"/>
  <c r="H259" i="1"/>
  <c r="G1112" i="1"/>
  <c r="H1112" i="1"/>
  <c r="G339" i="1"/>
  <c r="H339" i="1"/>
  <c r="G587" i="1"/>
  <c r="H587" i="1"/>
  <c r="D289" i="4"/>
  <c r="F151" i="4"/>
  <c r="H17" i="3"/>
  <c r="C147" i="1"/>
  <c r="H1423" i="1"/>
  <c r="G1423" i="1"/>
  <c r="G1056" i="1"/>
  <c r="H1056" i="1"/>
  <c r="I17" i="3"/>
  <c r="E289" i="4"/>
  <c r="D147" i="1"/>
  <c r="G135" i="1"/>
  <c r="H135" i="1"/>
  <c r="D407" i="4"/>
  <c r="F298" i="4"/>
  <c r="C293" i="1"/>
  <c r="G1469" i="1"/>
  <c r="H1469" i="1"/>
  <c r="G638" i="1"/>
  <c r="H638" i="1"/>
  <c r="G574" i="1"/>
  <c r="H574" i="1"/>
  <c r="G159" i="1"/>
  <c r="H159" i="1"/>
  <c r="G1329" i="1"/>
  <c r="H1329" i="1"/>
  <c r="G46" i="1"/>
  <c r="H46" i="1"/>
  <c r="F175" i="5"/>
  <c r="C1152" i="1"/>
  <c r="H1453" i="1"/>
  <c r="G1453" i="1"/>
  <c r="E21" i="9"/>
  <c r="F68" i="5"/>
  <c r="H21" i="3"/>
  <c r="C1046" i="1"/>
  <c r="G1167" i="1"/>
  <c r="H1167" i="1"/>
  <c r="H1517" i="1"/>
  <c r="G1517" i="1"/>
  <c r="E636" i="4"/>
  <c r="D630" i="1" s="1"/>
  <c r="D522" i="1"/>
  <c r="G1215" i="1"/>
  <c r="H1215" i="1"/>
  <c r="G509" i="1"/>
  <c r="H509" i="1"/>
  <c r="G1124" i="1"/>
  <c r="H1124" i="1"/>
  <c r="G78" i="1"/>
  <c r="H78" i="1"/>
  <c r="G466" i="1"/>
  <c r="H466" i="1"/>
  <c r="G192" i="1"/>
  <c r="H192" i="1"/>
  <c r="G3" i="1"/>
  <c r="H3" i="1"/>
  <c r="D414" i="1"/>
  <c r="E635" i="4"/>
  <c r="D629" i="1" s="1"/>
  <c r="G415" i="1"/>
  <c r="H415" i="1"/>
  <c r="G345" i="1"/>
  <c r="H345" i="1"/>
  <c r="E316" i="9"/>
  <c r="B317" i="9"/>
  <c r="C1518" i="1"/>
  <c r="I35" i="3"/>
  <c r="G312" i="9"/>
  <c r="E312" i="9" s="1"/>
  <c r="H28" i="3"/>
  <c r="C1435" i="1"/>
  <c r="F141" i="6"/>
  <c r="G990" i="1"/>
  <c r="H990" i="1"/>
  <c r="H11" i="3"/>
  <c r="E412" i="4"/>
  <c r="I16" i="3"/>
  <c r="E290" i="4"/>
  <c r="D286" i="1" s="1"/>
  <c r="D2" i="1"/>
  <c r="G522" i="1"/>
  <c r="H522" i="1"/>
  <c r="G358" i="1"/>
  <c r="H358" i="1"/>
  <c r="G637" i="1"/>
  <c r="H637" i="1"/>
  <c r="G148" i="1"/>
  <c r="H148" i="1"/>
  <c r="G313" i="9"/>
  <c r="E313" i="9" s="1"/>
  <c r="B313" i="9" s="1"/>
  <c r="H23" i="3"/>
  <c r="F237" i="5"/>
  <c r="C1214" i="1"/>
  <c r="G619" i="1"/>
  <c r="H619" i="1"/>
  <c r="G306" i="1"/>
  <c r="H306" i="1"/>
  <c r="H1436" i="1"/>
  <c r="G1436" i="1"/>
  <c r="H1383" i="1"/>
  <c r="G1383" i="1"/>
  <c r="I21" i="3"/>
  <c r="D1046" i="1"/>
  <c r="E6" i="5"/>
  <c r="F7" i="5"/>
  <c r="H20" i="3"/>
  <c r="D6" i="5"/>
  <c r="C985" i="1"/>
  <c r="D290" i="4"/>
  <c r="D412" i="4"/>
  <c r="F6" i="4"/>
  <c r="H16" i="3"/>
  <c r="C2" i="1"/>
  <c r="G211" i="1"/>
  <c r="H211" i="1"/>
  <c r="D635" i="4"/>
  <c r="F420" i="4"/>
  <c r="C414" i="1"/>
  <c r="F528" i="4"/>
  <c r="D408" i="4"/>
  <c r="F635" i="4" l="1"/>
  <c r="C629" i="1"/>
  <c r="H278" i="9"/>
  <c r="D984" i="1"/>
  <c r="G1046" i="1"/>
  <c r="H1046" i="1"/>
  <c r="G293" i="1"/>
  <c r="H293" i="1"/>
  <c r="G147" i="1"/>
  <c r="H147" i="1"/>
  <c r="F408" i="4"/>
  <c r="C403" i="1"/>
  <c r="G985" i="1"/>
  <c r="H985" i="1"/>
  <c r="G414" i="1"/>
  <c r="H414" i="1"/>
  <c r="F412" i="4"/>
  <c r="D639" i="4"/>
  <c r="C407" i="1"/>
  <c r="G278" i="9"/>
  <c r="G284" i="9"/>
  <c r="E284" i="9" s="1"/>
  <c r="B284" i="9" s="1"/>
  <c r="F6" i="5"/>
  <c r="C984" i="1"/>
  <c r="E311" i="9"/>
  <c r="B312" i="9"/>
  <c r="G2" i="1"/>
  <c r="H2" i="1"/>
  <c r="F290" i="4"/>
  <c r="C286" i="1"/>
  <c r="E639" i="4"/>
  <c r="D407" i="1"/>
  <c r="G1152" i="1"/>
  <c r="H1152" i="1"/>
  <c r="F407" i="4"/>
  <c r="C402" i="1"/>
  <c r="E291" i="4"/>
  <c r="D287" i="1" s="1"/>
  <c r="E413" i="4"/>
  <c r="D285" i="1"/>
  <c r="G630" i="1"/>
  <c r="H630" i="1"/>
  <c r="G1214" i="1"/>
  <c r="H1214" i="1"/>
  <c r="N3" i="9"/>
  <c r="I11" i="3"/>
  <c r="H1435" i="1"/>
  <c r="G1435" i="1"/>
  <c r="H9" i="3"/>
  <c r="H1518" i="1"/>
  <c r="G1518" i="1"/>
  <c r="B21" i="9"/>
  <c r="D291" i="4"/>
  <c r="F289" i="4"/>
  <c r="D413" i="4"/>
  <c r="C285" i="1"/>
  <c r="E278" i="9" l="1"/>
  <c r="B278" i="9" s="1"/>
  <c r="K3" i="9"/>
  <c r="I9" i="3"/>
  <c r="G402" i="1"/>
  <c r="H402" i="1"/>
  <c r="D640" i="4"/>
  <c r="D415" i="4"/>
  <c r="F413" i="4"/>
  <c r="C408" i="1"/>
  <c r="E640" i="4"/>
  <c r="E415" i="4"/>
  <c r="D410" i="1" s="1"/>
  <c r="D408" i="1"/>
  <c r="E641" i="4"/>
  <c r="D633" i="1"/>
  <c r="H8" i="3"/>
  <c r="G984" i="1"/>
  <c r="H984" i="1"/>
  <c r="G407" i="1"/>
  <c r="H407" i="1"/>
  <c r="G403" i="1"/>
  <c r="H403" i="1"/>
  <c r="G286" i="1"/>
  <c r="H286" i="1"/>
  <c r="D414" i="4"/>
  <c r="D641" i="4"/>
  <c r="F639" i="4"/>
  <c r="C633" i="1"/>
  <c r="G629" i="1"/>
  <c r="H629" i="1"/>
  <c r="F291" i="4"/>
  <c r="C287" i="1"/>
  <c r="G285" i="1"/>
  <c r="H285" i="1"/>
  <c r="E414" i="4"/>
  <c r="D409" i="1" s="1"/>
  <c r="E277" i="9" l="1"/>
  <c r="I8" i="3" s="1"/>
  <c r="F414" i="4"/>
  <c r="C409" i="1"/>
  <c r="M3" i="9"/>
  <c r="F415" i="4"/>
  <c r="C410" i="1"/>
  <c r="G287" i="1"/>
  <c r="H287" i="1"/>
  <c r="G633" i="1"/>
  <c r="H633" i="1"/>
  <c r="E642" i="4"/>
  <c r="D634" i="1"/>
  <c r="D642" i="4"/>
  <c r="F640" i="4"/>
  <c r="C634" i="1"/>
  <c r="D645" i="4"/>
  <c r="F641" i="4"/>
  <c r="C635" i="1"/>
  <c r="E645" i="4"/>
  <c r="D635" i="1"/>
  <c r="G408" i="1"/>
  <c r="H408" i="1"/>
  <c r="F645" i="4" l="1"/>
  <c r="H18" i="3"/>
  <c r="C639" i="1"/>
  <c r="I18" i="3"/>
  <c r="D639" i="1"/>
  <c r="G634" i="1"/>
  <c r="H634" i="1"/>
  <c r="G410" i="1"/>
  <c r="H410" i="1"/>
  <c r="G409" i="1"/>
  <c r="H409" i="1"/>
  <c r="E646" i="4"/>
  <c r="D636" i="1"/>
  <c r="G635" i="1"/>
  <c r="H635" i="1"/>
  <c r="F642" i="4"/>
  <c r="D646" i="4"/>
  <c r="C636" i="1"/>
  <c r="G276" i="9"/>
  <c r="E276" i="9" s="1"/>
  <c r="B276" i="9" s="1"/>
  <c r="I19" i="3" l="1"/>
  <c r="D640" i="1"/>
  <c r="G639" i="1"/>
  <c r="H639" i="1"/>
  <c r="G636" i="1"/>
  <c r="H636" i="1"/>
  <c r="H7" i="3"/>
  <c r="F646" i="4"/>
  <c r="H19" i="3"/>
  <c r="C640" i="1"/>
  <c r="J3" i="9" l="1"/>
  <c r="G640" i="1"/>
  <c r="H640" i="1"/>
  <c r="M272" i="9" l="1"/>
  <c r="G274" i="9"/>
  <c r="H274" i="9"/>
  <c r="L272" i="9"/>
  <c r="F272" i="9" s="1"/>
  <c r="H18" i="9"/>
  <c r="G18" i="9"/>
  <c r="J17" i="9"/>
  <c r="J5" i="9"/>
  <c r="L16" i="9"/>
  <c r="K5" i="9"/>
  <c r="M16" i="9"/>
  <c r="J7" i="9"/>
  <c r="I12" i="9"/>
  <c r="I9" i="9"/>
  <c r="G15" i="9"/>
  <c r="I6" i="9"/>
  <c r="K12" i="9"/>
  <c r="G17" i="9"/>
  <c r="J6" i="9"/>
  <c r="I11" i="9"/>
  <c r="H17" i="9"/>
  <c r="I8" i="9"/>
  <c r="M15" i="9"/>
  <c r="I5" i="9"/>
  <c r="K11" i="9"/>
  <c r="H16" i="9"/>
  <c r="I7" i="9"/>
  <c r="G16" i="9"/>
  <c r="J12" i="9"/>
  <c r="K8" i="9"/>
  <c r="J13" i="9"/>
  <c r="K13" i="9"/>
  <c r="K10" i="9"/>
  <c r="K7" i="9"/>
  <c r="J9" i="9"/>
  <c r="H15" i="9"/>
  <c r="K9" i="9"/>
  <c r="L15" i="9"/>
  <c r="K6" i="9"/>
  <c r="J11" i="9"/>
  <c r="I17" i="9"/>
  <c r="J8" i="9"/>
  <c r="I13" i="9"/>
  <c r="J10" i="9"/>
  <c r="E16" i="9" l="1"/>
  <c r="E5" i="9"/>
  <c r="B5" i="9" s="1"/>
  <c r="E6" i="9"/>
  <c r="B6" i="9" s="1"/>
  <c r="F15" i="9"/>
  <c r="F16" i="9"/>
  <c r="B16" i="9" s="1"/>
  <c r="B272" i="9"/>
  <c r="F20" i="9"/>
  <c r="E10" i="9"/>
  <c r="B10" i="9" s="1"/>
  <c r="E7" i="9"/>
  <c r="B7" i="9" s="1"/>
  <c r="E15" i="9"/>
  <c r="E11" i="9"/>
  <c r="B11" i="9" s="1"/>
  <c r="E13" i="9"/>
  <c r="B13" i="9" s="1"/>
  <c r="E8" i="9"/>
  <c r="B8" i="9" s="1"/>
  <c r="E17" i="9"/>
  <c r="B17" i="9" s="1"/>
  <c r="E9" i="9"/>
  <c r="B9" i="9" s="1"/>
  <c r="E18" i="9"/>
  <c r="B18" i="9" s="1"/>
  <c r="E274" i="9"/>
  <c r="E12" i="9"/>
  <c r="B12" i="9" s="1"/>
  <c r="F14" i="9" l="1"/>
  <c r="F3" i="9" s="1"/>
  <c r="E14" i="9"/>
  <c r="B15" i="9"/>
  <c r="B274" i="9"/>
  <c r="E20" i="9"/>
  <c r="I7" i="3" s="1"/>
  <c r="E4" i="9"/>
  <c r="E3" i="9" l="1"/>
</calcChain>
</file>

<file path=xl/sharedStrings.xml><?xml version="1.0" encoding="utf-8"?>
<sst xmlns="http://schemas.openxmlformats.org/spreadsheetml/2006/main" count="5180" uniqueCount="3450">
  <si>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</si>
  <si>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</si>
  <si>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</si>
  <si>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</si>
  <si>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</si>
  <si>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</si>
  <si>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</si>
  <si>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</si>
  <si>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</si>
  <si>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</si>
  <si>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</si>
  <si>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</si>
  <si>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</si>
  <si>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</si>
  <si>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</si>
  <si>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</si>
  <si>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</si>
  <si>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</si>
  <si>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</si>
  <si>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</si>
  <si>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</si>
  <si>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</si>
  <si>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</si>
  <si>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</si>
  <si>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</si>
  <si>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</si>
  <si>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</si>
  <si>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</si>
  <si>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</si>
  <si>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</si>
  <si>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</si>
  <si>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SVETI IVAN ZELINA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</si>
  <si>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</si>
  <si>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</si>
  <si>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</si>
  <si>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</si>
  <si>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</si>
  <si>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</si>
  <si>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</si>
  <si>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</si>
  <si>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</si>
  <si>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</si>
  <si>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</si>
  <si>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</si>
  <si>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</si>
  <si>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</si>
  <si>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</si>
  <si>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</si>
  <si>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</si>
  <si>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27159 - GRAD SVETI IVAN ZELINA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</si>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</sst>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11035027.1</v>
      </c>
      <c r="D2" s="61">
        <f>'PR-RAS'!E6</f>
        <v>13532539.280000001</v>
      </c>
      <c r="E2" s="61">
        <v>0</v>
      </c>
      <c r="F2" s="61">
        <v>0</v>
      </c>
      <c r="G2" s="62">
        <f t="shared" ref="G2:G65" si="0">(B2/1000)*(C2*1+D2*2)</f>
        <v>38100.105660000001</v>
      </c>
      <c r="H2" s="62">
        <f t="shared" ref="H2:H65" si="1">ABS(C2-ROUND(C2,0))+ABS(D2-ROUND(D2,0))</f>
        <v>0.38000000081956387</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5085305.0299999993</v>
      </c>
      <c r="D3" s="54">
        <f>'PR-RAS'!E7</f>
        <v>6804194.1100000013</v>
      </c>
      <c r="E3" s="54">
        <v>0</v>
      </c>
      <c r="F3" s="54">
        <v>0</v>
      </c>
      <c r="G3" s="56">
        <f t="shared" si="0"/>
        <v>37387.386500000001</v>
      </c>
      <c r="H3" s="56">
        <f t="shared" si="1"/>
        <v>0.14000000059604645</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4651204.0299999993</v>
      </c>
      <c r="D4" s="54">
        <f>'PR-RAS'!E8</f>
        <v>6401078.6300000008</v>
      </c>
      <c r="E4" s="54">
        <v>0</v>
      </c>
      <c r="F4" s="54">
        <v>0</v>
      </c>
      <c r="G4" s="56">
        <f t="shared" si="0"/>
        <v>52360.083869999995</v>
      </c>
      <c r="H4" s="56">
        <f t="shared" si="1"/>
        <v>0.39999999850988388</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4340417.3600000003</v>
      </c>
      <c r="D5" s="54">
        <f>'PR-RAS'!E9</f>
        <v>5926746.9699999997</v>
      </c>
      <c r="E5" s="54">
        <v>0</v>
      </c>
      <c r="F5" s="54">
        <v>0</v>
      </c>
      <c r="G5" s="56">
        <f t="shared" si="0"/>
        <v>64775.645200000006</v>
      </c>
      <c r="H5" s="56">
        <f t="shared" si="1"/>
        <v>0.39000000059604645</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293784.83</v>
      </c>
      <c r="D6" s="54">
        <f>'PR-RAS'!E10</f>
        <v>362670.94</v>
      </c>
      <c r="E6" s="54">
        <v>0</v>
      </c>
      <c r="F6" s="54">
        <v>0</v>
      </c>
      <c r="G6" s="56">
        <f t="shared" si="0"/>
        <v>5095.6335499999996</v>
      </c>
      <c r="H6" s="56">
        <f t="shared" si="1"/>
        <v>0.22999999998137355</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161391.1</v>
      </c>
      <c r="D7" s="54">
        <f>'PR-RAS'!E11</f>
        <v>207532.65</v>
      </c>
      <c r="E7" s="54">
        <v>0</v>
      </c>
      <c r="F7" s="54">
        <v>0</v>
      </c>
      <c r="G7" s="56">
        <f t="shared" si="0"/>
        <v>3458.7384000000002</v>
      </c>
      <c r="H7" s="56">
        <f t="shared" si="1"/>
        <v>0.45000000001164153</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389315.14</v>
      </c>
      <c r="D8" s="54">
        <f>'PR-RAS'!E12</f>
        <v>558147.41</v>
      </c>
      <c r="E8" s="54">
        <v>0</v>
      </c>
      <c r="F8" s="54">
        <v>0</v>
      </c>
      <c r="G8" s="56">
        <f t="shared" si="0"/>
        <v>10539.26972</v>
      </c>
      <c r="H8" s="56">
        <f t="shared" si="1"/>
        <v>0.55000000004656613</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110322.39</v>
      </c>
      <c r="D9" s="54">
        <f>'PR-RAS'!E13</f>
        <v>144356.43</v>
      </c>
      <c r="E9" s="54">
        <v>0</v>
      </c>
      <c r="F9" s="54">
        <v>0</v>
      </c>
      <c r="G9" s="56">
        <f t="shared" si="0"/>
        <v>3192.2820000000002</v>
      </c>
      <c r="H9" s="56">
        <f t="shared" si="1"/>
        <v>0.819999999992433</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644026.79</v>
      </c>
      <c r="D11" s="54">
        <f>'PR-RAS'!E15</f>
        <v>798375.77</v>
      </c>
      <c r="E11" s="54">
        <v>0</v>
      </c>
      <c r="F11" s="54">
        <v>0</v>
      </c>
      <c r="G11" s="56">
        <f t="shared" si="0"/>
        <v>22407.783300000003</v>
      </c>
      <c r="H11" s="56">
        <f t="shared" si="1"/>
        <v>0.43999999994412065</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426054.68000000005</v>
      </c>
      <c r="D19" s="54">
        <f>'PR-RAS'!E23</f>
        <v>400272.49</v>
      </c>
      <c r="E19" s="54">
        <v>0</v>
      </c>
      <c r="F19" s="54">
        <v>0</v>
      </c>
      <c r="G19" s="56">
        <f t="shared" si="0"/>
        <v>22078.793880000001</v>
      </c>
      <c r="H19" s="56">
        <f t="shared" si="1"/>
        <v>0.80999999993946403</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75173.72</v>
      </c>
      <c r="D20" s="54">
        <f>'PR-RAS'!E24</f>
        <v>70896.19</v>
      </c>
      <c r="E20" s="54">
        <v>0</v>
      </c>
      <c r="F20" s="54">
        <v>0</v>
      </c>
      <c r="G20" s="56">
        <f t="shared" si="0"/>
        <v>4122.3558999999996</v>
      </c>
      <c r="H20" s="56">
        <f t="shared" si="1"/>
        <v>0.47000000000116415</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350880.96</v>
      </c>
      <c r="D23" s="54">
        <f>'PR-RAS'!E27</f>
        <v>329376.3</v>
      </c>
      <c r="E23" s="54">
        <v>0</v>
      </c>
      <c r="F23" s="54">
        <v>0</v>
      </c>
      <c r="G23" s="56">
        <f t="shared" si="0"/>
        <v>22211.938320000001</v>
      </c>
      <c r="H23" s="56">
        <f t="shared" si="1"/>
        <v>0.33999999996740371</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8046.32</v>
      </c>
      <c r="D25" s="54">
        <f>'PR-RAS'!E29</f>
        <v>2842.9900000000002</v>
      </c>
      <c r="E25" s="54">
        <v>0</v>
      </c>
      <c r="F25" s="54">
        <v>0</v>
      </c>
      <c r="G25" s="56">
        <f t="shared" si="0"/>
        <v>329.5752</v>
      </c>
      <c r="H25" s="56">
        <f t="shared" si="1"/>
        <v>0.32999999999947249</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6850.92</v>
      </c>
      <c r="D27" s="54">
        <f>'PR-RAS'!E31</f>
        <v>269.64999999999998</v>
      </c>
      <c r="E27" s="54">
        <v>0</v>
      </c>
      <c r="F27" s="54">
        <v>0</v>
      </c>
      <c r="G27" s="56">
        <f t="shared" si="0"/>
        <v>192.14572000000001</v>
      </c>
      <c r="H27" s="56">
        <f t="shared" si="1"/>
        <v>0.42999999999994998</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1195.4000000000001</v>
      </c>
      <c r="D29" s="54">
        <f>'PR-RAS'!E33</f>
        <v>2573.34</v>
      </c>
      <c r="E29" s="54">
        <v>0</v>
      </c>
      <c r="F29" s="54">
        <v>0</v>
      </c>
      <c r="G29" s="56">
        <f t="shared" si="0"/>
        <v>177.57823999999999</v>
      </c>
      <c r="H29" s="56">
        <f t="shared" si="1"/>
        <v>0.74000000000023647</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4000366.25</v>
      </c>
      <c r="D46" s="54">
        <f>'PR-RAS'!E50</f>
        <v>4639477.68</v>
      </c>
      <c r="E46" s="54">
        <v>0</v>
      </c>
      <c r="F46" s="54">
        <v>0</v>
      </c>
      <c r="G46" s="56">
        <f t="shared" si="0"/>
        <v>597569.47245</v>
      </c>
      <c r="H46" s="56">
        <f t="shared" si="1"/>
        <v>0.57000000029802322</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1247256.3999999999</v>
      </c>
      <c r="D55" s="54">
        <f>'PR-RAS'!E59</f>
        <v>1342688.19</v>
      </c>
      <c r="E55" s="54">
        <v>0</v>
      </c>
      <c r="F55" s="54">
        <v>0</v>
      </c>
      <c r="G55" s="56">
        <f t="shared" si="0"/>
        <v>212362.17012</v>
      </c>
      <c r="H55" s="56">
        <f t="shared" si="1"/>
        <v>0.58999999985098839</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1111879.1399999999</v>
      </c>
      <c r="D56" s="54">
        <f>'PR-RAS'!E60</f>
        <v>1281988.19</v>
      </c>
      <c r="E56" s="54">
        <v>0</v>
      </c>
      <c r="F56" s="54">
        <v>0</v>
      </c>
      <c r="G56" s="56">
        <f t="shared" si="0"/>
        <v>202172.05359999998</v>
      </c>
      <c r="H56" s="56">
        <f t="shared" si="1"/>
        <v>0.32999999984167516</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135377.26</v>
      </c>
      <c r="D57" s="54">
        <f>'PR-RAS'!E61</f>
        <v>60700</v>
      </c>
      <c r="E57" s="54">
        <v>0</v>
      </c>
      <c r="F57" s="54">
        <v>0</v>
      </c>
      <c r="G57" s="56">
        <f t="shared" si="0"/>
        <v>14379.52656</v>
      </c>
      <c r="H57" s="56">
        <f t="shared" si="1"/>
        <v>0.26000000000931323</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5972.53</v>
      </c>
      <c r="D58" s="54">
        <f>'PR-RAS'!E62</f>
        <v>15783.19</v>
      </c>
      <c r="E58" s="54">
        <v>0</v>
      </c>
      <c r="F58" s="54">
        <v>0</v>
      </c>
      <c r="G58" s="56">
        <f t="shared" si="0"/>
        <v>2139.7178700000004</v>
      </c>
      <c r="H58" s="56">
        <f t="shared" si="1"/>
        <v>0.66000000000076398</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5972.53</v>
      </c>
      <c r="D60" s="54">
        <f>'PR-RAS'!E64</f>
        <v>15783.19</v>
      </c>
      <c r="E60" s="54">
        <v>0</v>
      </c>
      <c r="F60" s="54">
        <v>0</v>
      </c>
      <c r="G60" s="56">
        <f t="shared" si="0"/>
        <v>2214.7956899999999</v>
      </c>
      <c r="H60" s="56">
        <f t="shared" si="1"/>
        <v>0.66000000000076398</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2747137.32</v>
      </c>
      <c r="D70" s="54">
        <f>'PR-RAS'!E74</f>
        <v>3281006.3</v>
      </c>
      <c r="E70" s="54">
        <v>0</v>
      </c>
      <c r="F70" s="54">
        <v>0</v>
      </c>
      <c r="G70" s="56">
        <f t="shared" si="2"/>
        <v>642331.34448000009</v>
      </c>
      <c r="H70" s="56">
        <f t="shared" si="3"/>
        <v>0.61999999964609742</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2747137.32</v>
      </c>
      <c r="D72" s="54">
        <f>'PR-RAS'!E76</f>
        <v>3281006.3</v>
      </c>
      <c r="E72" s="54">
        <v>0</v>
      </c>
      <c r="F72" s="54">
        <v>0</v>
      </c>
      <c r="G72" s="56">
        <f t="shared" si="2"/>
        <v>660949.64431999996</v>
      </c>
      <c r="H72" s="56">
        <f t="shared" si="3"/>
        <v>0.61999999964609742</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100688.54</v>
      </c>
      <c r="D78" s="54">
        <f>'PR-RAS'!E82</f>
        <v>115524.76</v>
      </c>
      <c r="E78" s="54">
        <v>0</v>
      </c>
      <c r="F78" s="54">
        <v>0</v>
      </c>
      <c r="G78" s="56">
        <f t="shared" si="2"/>
        <v>25543.830620000001</v>
      </c>
      <c r="H78" s="56">
        <f t="shared" si="3"/>
        <v>0.70000000001164153</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3493.48</v>
      </c>
      <c r="D79" s="54">
        <f>'PR-RAS'!E83</f>
        <v>16082.72</v>
      </c>
      <c r="E79" s="54">
        <v>0</v>
      </c>
      <c r="F79" s="54">
        <v>0</v>
      </c>
      <c r="G79" s="56">
        <f t="shared" si="2"/>
        <v>2781.3957599999999</v>
      </c>
      <c r="H79" s="56">
        <f t="shared" si="3"/>
        <v>0.76000000000067303</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5.52</v>
      </c>
      <c r="D81" s="54">
        <f>'PR-RAS'!E85</f>
        <v>13162.72</v>
      </c>
      <c r="E81" s="54">
        <v>0</v>
      </c>
      <c r="F81" s="54">
        <v>0</v>
      </c>
      <c r="G81" s="56">
        <f t="shared" si="2"/>
        <v>2106.4767999999999</v>
      </c>
      <c r="H81" s="56">
        <f t="shared" si="3"/>
        <v>0.76000000000065526</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3487.96</v>
      </c>
      <c r="D84" s="54">
        <f>'PR-RAS'!E88</f>
        <v>2920</v>
      </c>
      <c r="E84" s="54">
        <v>0</v>
      </c>
      <c r="F84" s="54">
        <v>0</v>
      </c>
      <c r="G84" s="56">
        <f t="shared" si="2"/>
        <v>774.22068000000002</v>
      </c>
      <c r="H84" s="56">
        <f t="shared" si="3"/>
        <v>3.999999999996362E-2</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97195.06</v>
      </c>
      <c r="D87" s="54">
        <f>'PR-RAS'!E91</f>
        <v>99442.04</v>
      </c>
      <c r="E87" s="54">
        <v>0</v>
      </c>
      <c r="F87" s="54">
        <v>0</v>
      </c>
      <c r="G87" s="56">
        <f t="shared" si="2"/>
        <v>25462.806039999999</v>
      </c>
      <c r="H87" s="56">
        <f t="shared" si="3"/>
        <v>9.9999999991268851E-2</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8967.81</v>
      </c>
      <c r="D88" s="54">
        <f>'PR-RAS'!E92</f>
        <v>7905.5</v>
      </c>
      <c r="E88" s="54">
        <v>0</v>
      </c>
      <c r="F88" s="54">
        <v>0</v>
      </c>
      <c r="G88" s="56">
        <f t="shared" si="2"/>
        <v>2155.7564699999998</v>
      </c>
      <c r="H88" s="56">
        <f t="shared" si="3"/>
        <v>0.69000000000050932</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24896.799999999999</v>
      </c>
      <c r="D89" s="54">
        <f>'PR-RAS'!E93</f>
        <v>25330.35</v>
      </c>
      <c r="E89" s="54">
        <v>0</v>
      </c>
      <c r="F89" s="54">
        <v>0</v>
      </c>
      <c r="G89" s="56">
        <f t="shared" si="2"/>
        <v>6649.0599999999995</v>
      </c>
      <c r="H89" s="56">
        <f t="shared" si="3"/>
        <v>0.5499999999992724</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58666.11</v>
      </c>
      <c r="D90" s="54">
        <f>'PR-RAS'!E94</f>
        <v>58587.38</v>
      </c>
      <c r="E90" s="54">
        <v>0</v>
      </c>
      <c r="F90" s="54">
        <v>0</v>
      </c>
      <c r="G90" s="56">
        <f t="shared" si="2"/>
        <v>15649.83743</v>
      </c>
      <c r="H90" s="56">
        <f t="shared" si="3"/>
        <v>0.48999999999796273</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4664.34</v>
      </c>
      <c r="D93" s="54">
        <f>'PR-RAS'!E97</f>
        <v>7618.81</v>
      </c>
      <c r="E93" s="54">
        <v>0</v>
      </c>
      <c r="F93" s="54">
        <v>0</v>
      </c>
      <c r="G93" s="56">
        <f t="shared" si="2"/>
        <v>1830.9803199999999</v>
      </c>
      <c r="H93" s="56">
        <f t="shared" si="3"/>
        <v>0.52999999999974534</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1425230.79</v>
      </c>
      <c r="D102" s="54">
        <f>'PR-RAS'!E106</f>
        <v>1949883.46</v>
      </c>
      <c r="E102" s="54">
        <v>0</v>
      </c>
      <c r="F102" s="54">
        <v>0</v>
      </c>
      <c r="G102" s="56">
        <f t="shared" si="2"/>
        <v>537824.76870999997</v>
      </c>
      <c r="H102" s="56">
        <f t="shared" si="3"/>
        <v>0.66999999992549419</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6383.68</v>
      </c>
      <c r="D103" s="54">
        <f>'PR-RAS'!E107</f>
        <v>4441.28</v>
      </c>
      <c r="E103" s="54">
        <v>0</v>
      </c>
      <c r="F103" s="54">
        <v>0</v>
      </c>
      <c r="G103" s="56">
        <f t="shared" si="2"/>
        <v>1557.1564799999999</v>
      </c>
      <c r="H103" s="56">
        <f t="shared" si="3"/>
        <v>0.5999999999994543</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5181.97</v>
      </c>
      <c r="D106" s="54">
        <f>'PR-RAS'!E110</f>
        <v>3056.17</v>
      </c>
      <c r="E106" s="54">
        <v>0</v>
      </c>
      <c r="F106" s="54">
        <v>0</v>
      </c>
      <c r="G106" s="56">
        <f t="shared" si="2"/>
        <v>1185.90255</v>
      </c>
      <c r="H106" s="56">
        <f t="shared" si="3"/>
        <v>0.1999999999998181</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1201.71</v>
      </c>
      <c r="D107" s="54">
        <f>'PR-RAS'!E111</f>
        <v>1385.11</v>
      </c>
      <c r="E107" s="54">
        <v>0</v>
      </c>
      <c r="F107" s="54">
        <v>0</v>
      </c>
      <c r="G107" s="56">
        <f t="shared" si="2"/>
        <v>421.02457999999996</v>
      </c>
      <c r="H107" s="56">
        <f t="shared" si="3"/>
        <v>0.39999999999986358</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63536.31</v>
      </c>
      <c r="D108" s="54">
        <f>'PR-RAS'!E112</f>
        <v>69118.5</v>
      </c>
      <c r="E108" s="54">
        <v>0</v>
      </c>
      <c r="F108" s="54">
        <v>0</v>
      </c>
      <c r="G108" s="56">
        <f t="shared" si="2"/>
        <v>21589.744169999998</v>
      </c>
      <c r="H108" s="56">
        <f t="shared" si="3"/>
        <v>0.80999999999767169</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6850.82</v>
      </c>
      <c r="D110" s="54">
        <f>'PR-RAS'!E114</f>
        <v>10739.43</v>
      </c>
      <c r="E110" s="54">
        <v>0</v>
      </c>
      <c r="F110" s="54">
        <v>0</v>
      </c>
      <c r="G110" s="56">
        <f t="shared" si="2"/>
        <v>3087.9351200000001</v>
      </c>
      <c r="H110" s="56">
        <f t="shared" si="3"/>
        <v>0.61000000000058208</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4922.29</v>
      </c>
      <c r="D111" s="54">
        <f>'PR-RAS'!E115</f>
        <v>10351.33</v>
      </c>
      <c r="E111" s="54">
        <v>0</v>
      </c>
      <c r="F111" s="54">
        <v>0</v>
      </c>
      <c r="G111" s="56">
        <f t="shared" si="2"/>
        <v>2818.7445000000002</v>
      </c>
      <c r="H111" s="56">
        <f t="shared" si="3"/>
        <v>0.61999999999989086</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51763.199999999997</v>
      </c>
      <c r="D113" s="54">
        <f>'PR-RAS'!E117</f>
        <v>48027.74</v>
      </c>
      <c r="E113" s="54">
        <v>0</v>
      </c>
      <c r="F113" s="54">
        <v>0</v>
      </c>
      <c r="G113" s="56">
        <f t="shared" si="2"/>
        <v>16555.692159999999</v>
      </c>
      <c r="H113" s="56">
        <f t="shared" si="3"/>
        <v>0.45999999999912689</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1355310.8</v>
      </c>
      <c r="D116" s="54">
        <f>'PR-RAS'!E120</f>
        <v>1876323.68</v>
      </c>
      <c r="E116" s="54">
        <v>0</v>
      </c>
      <c r="F116" s="54">
        <v>0</v>
      </c>
      <c r="G116" s="56">
        <f t="shared" si="2"/>
        <v>587415.18839999998</v>
      </c>
      <c r="H116" s="56">
        <f t="shared" si="3"/>
        <v>0.52000000001862645</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612326.37</v>
      </c>
      <c r="D117" s="54">
        <f>'PR-RAS'!E121</f>
        <v>1163884.7</v>
      </c>
      <c r="E117" s="54">
        <v>0</v>
      </c>
      <c r="F117" s="54">
        <v>0</v>
      </c>
      <c r="G117" s="56">
        <f t="shared" si="2"/>
        <v>341051.10932000005</v>
      </c>
      <c r="H117" s="56">
        <f t="shared" si="3"/>
        <v>0.67000000004190952</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742054.04</v>
      </c>
      <c r="D118" s="54">
        <f>'PR-RAS'!E122</f>
        <v>712438.98</v>
      </c>
      <c r="E118" s="54">
        <v>0</v>
      </c>
      <c r="F118" s="54">
        <v>0</v>
      </c>
      <c r="G118" s="56">
        <f t="shared" si="2"/>
        <v>253531.04400000002</v>
      </c>
      <c r="H118" s="56">
        <f t="shared" si="3"/>
        <v>6.0000000055879354E-2</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930.39</v>
      </c>
      <c r="D119" s="54">
        <f>'PR-RAS'!E123</f>
        <v>0</v>
      </c>
      <c r="E119" s="54">
        <v>0</v>
      </c>
      <c r="F119" s="54">
        <v>0</v>
      </c>
      <c r="G119" s="56">
        <f t="shared" si="2"/>
        <v>109.78601999999999</v>
      </c>
      <c r="H119" s="56">
        <f t="shared" si="3"/>
        <v>0.38999999999998636</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364204.43</v>
      </c>
      <c r="D120" s="54">
        <f>'PR-RAS'!E124</f>
        <v>20940.439999999999</v>
      </c>
      <c r="E120" s="54">
        <v>0</v>
      </c>
      <c r="F120" s="54">
        <v>0</v>
      </c>
      <c r="G120" s="56">
        <f t="shared" si="2"/>
        <v>48324.151890000001</v>
      </c>
      <c r="H120" s="56">
        <f t="shared" si="3"/>
        <v>0.86999999999170541</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47820</v>
      </c>
      <c r="D121" s="54">
        <f>'PR-RAS'!E125</f>
        <v>18546.439999999999</v>
      </c>
      <c r="E121" s="54">
        <v>0</v>
      </c>
      <c r="F121" s="54">
        <v>0</v>
      </c>
      <c r="G121" s="56">
        <f t="shared" si="2"/>
        <v>10189.545599999999</v>
      </c>
      <c r="H121" s="56">
        <f t="shared" si="3"/>
        <v>0.43999999999869033</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47820</v>
      </c>
      <c r="D123" s="54">
        <f>'PR-RAS'!E127</f>
        <v>18546.439999999999</v>
      </c>
      <c r="E123" s="54">
        <v>0</v>
      </c>
      <c r="F123" s="54">
        <v>0</v>
      </c>
      <c r="G123" s="56">
        <f t="shared" si="2"/>
        <v>10359.371360000001</v>
      </c>
      <c r="H123" s="56">
        <f t="shared" si="3"/>
        <v>0.43999999999869033</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316384.43</v>
      </c>
      <c r="D124" s="54">
        <f>'PR-RAS'!E128</f>
        <v>2394</v>
      </c>
      <c r="E124" s="54">
        <v>0</v>
      </c>
      <c r="F124" s="54">
        <v>0</v>
      </c>
      <c r="G124" s="56">
        <f t="shared" si="2"/>
        <v>39504.208890000002</v>
      </c>
      <c r="H124" s="56">
        <f t="shared" si="3"/>
        <v>0.42999999999301508</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2030.66</v>
      </c>
      <c r="D125" s="54">
        <f>'PR-RAS'!E129</f>
        <v>2394</v>
      </c>
      <c r="E125" s="54">
        <v>0</v>
      </c>
      <c r="F125" s="54">
        <v>0</v>
      </c>
      <c r="G125" s="56">
        <f t="shared" si="2"/>
        <v>845.51383999999996</v>
      </c>
      <c r="H125" s="56">
        <f t="shared" si="3"/>
        <v>0.33999999999991815</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314353.77</v>
      </c>
      <c r="D126" s="54">
        <f>'PR-RAS'!E130</f>
        <v>0</v>
      </c>
      <c r="E126" s="54">
        <v>0</v>
      </c>
      <c r="F126" s="54">
        <v>0</v>
      </c>
      <c r="G126" s="56">
        <f t="shared" si="2"/>
        <v>39294.221250000002</v>
      </c>
      <c r="H126" s="56">
        <f t="shared" si="3"/>
        <v>0.22999999998137355</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59232.06</v>
      </c>
      <c r="D135" s="54">
        <f>'PR-RAS'!E139</f>
        <v>2518.83</v>
      </c>
      <c r="E135" s="54">
        <v>0</v>
      </c>
      <c r="F135" s="54">
        <v>0</v>
      </c>
      <c r="G135" s="56">
        <f t="shared" si="4"/>
        <v>8612.1424800000004</v>
      </c>
      <c r="H135" s="56">
        <f t="shared" si="5"/>
        <v>0.22999999999774445</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59232.06</v>
      </c>
      <c r="D136" s="54">
        <f>'PR-RAS'!E140</f>
        <v>2518.83</v>
      </c>
      <c r="E136" s="54">
        <v>0</v>
      </c>
      <c r="F136" s="54">
        <v>0</v>
      </c>
      <c r="G136" s="56">
        <f t="shared" si="4"/>
        <v>8676.4122000000007</v>
      </c>
      <c r="H136" s="56">
        <f t="shared" si="5"/>
        <v>0.22999999999774445</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59232.06</v>
      </c>
      <c r="D145" s="54">
        <f>'PR-RAS'!E149</f>
        <v>2518.83</v>
      </c>
      <c r="E145" s="54">
        <v>0</v>
      </c>
      <c r="F145" s="54">
        <v>0</v>
      </c>
      <c r="G145" s="56">
        <f t="shared" si="4"/>
        <v>9254.8396799999991</v>
      </c>
      <c r="H145" s="56">
        <f t="shared" si="5"/>
        <v>0.22999999999774445</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6344428.1800000016</v>
      </c>
      <c r="D147" s="54">
        <f>'PR-RAS'!E151</f>
        <v>8052918.3699999992</v>
      </c>
      <c r="E147" s="54">
        <v>0</v>
      </c>
      <c r="F147" s="54">
        <v>0</v>
      </c>
      <c r="G147" s="56">
        <f t="shared" si="4"/>
        <v>3277738.6783199999</v>
      </c>
      <c r="H147" s="56">
        <f t="shared" si="5"/>
        <v>0.55000000074505806</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485857.31000000006</v>
      </c>
      <c r="D148" s="54">
        <f>'PR-RAS'!E152</f>
        <v>593510.49</v>
      </c>
      <c r="E148" s="54">
        <v>0</v>
      </c>
      <c r="F148" s="54">
        <v>0</v>
      </c>
      <c r="G148" s="56">
        <f t="shared" si="4"/>
        <v>245913.10863</v>
      </c>
      <c r="H148" s="56">
        <f t="shared" si="5"/>
        <v>0.80000000004656613</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388519.84</v>
      </c>
      <c r="D149" s="54">
        <f>'PR-RAS'!E153</f>
        <v>467101.45</v>
      </c>
      <c r="E149" s="54">
        <v>0</v>
      </c>
      <c r="F149" s="54">
        <v>0</v>
      </c>
      <c r="G149" s="56">
        <f t="shared" si="4"/>
        <v>195762.96552</v>
      </c>
      <c r="H149" s="56">
        <f t="shared" si="5"/>
        <v>0.60999999998603016</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388519.84</v>
      </c>
      <c r="D150" s="54">
        <f>'PR-RAS'!E154</f>
        <v>467101.45</v>
      </c>
      <c r="E150" s="54">
        <v>0</v>
      </c>
      <c r="F150" s="54">
        <v>0</v>
      </c>
      <c r="G150" s="56">
        <f t="shared" si="4"/>
        <v>197085.68826</v>
      </c>
      <c r="H150" s="56">
        <f t="shared" si="5"/>
        <v>0.60999999998603016</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33230.01</v>
      </c>
      <c r="D154" s="54">
        <f>'PR-RAS'!E158</f>
        <v>51045.4</v>
      </c>
      <c r="E154" s="54">
        <v>0</v>
      </c>
      <c r="F154" s="54">
        <v>0</v>
      </c>
      <c r="G154" s="56">
        <f t="shared" si="4"/>
        <v>20704.083930000001</v>
      </c>
      <c r="H154" s="56">
        <f t="shared" si="5"/>
        <v>0.41000000000349246</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64107.46</v>
      </c>
      <c r="D155" s="54">
        <f>'PR-RAS'!E159</f>
        <v>75363.64</v>
      </c>
      <c r="E155" s="54">
        <v>0</v>
      </c>
      <c r="F155" s="54">
        <v>0</v>
      </c>
      <c r="G155" s="56">
        <f t="shared" si="4"/>
        <v>33084.549959999997</v>
      </c>
      <c r="H155" s="56">
        <f t="shared" si="5"/>
        <v>0.81999999999970896</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64107.46</v>
      </c>
      <c r="D157" s="54">
        <f>'PR-RAS'!E161</f>
        <v>75363.64</v>
      </c>
      <c r="E157" s="54">
        <v>0</v>
      </c>
      <c r="F157" s="54">
        <v>0</v>
      </c>
      <c r="G157" s="56">
        <f t="shared" si="4"/>
        <v>33514.219440000001</v>
      </c>
      <c r="H157" s="56">
        <f t="shared" si="5"/>
        <v>0.81999999999970896</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2703891.6000000006</v>
      </c>
      <c r="D159" s="54">
        <f>'PR-RAS'!E163</f>
        <v>3604556.27</v>
      </c>
      <c r="E159" s="54">
        <v>0</v>
      </c>
      <c r="F159" s="54">
        <v>0</v>
      </c>
      <c r="G159" s="56">
        <f t="shared" si="4"/>
        <v>1566254.6541200001</v>
      </c>
      <c r="H159" s="56">
        <f t="shared" si="5"/>
        <v>0.66999999945983291</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21442.850000000002</v>
      </c>
      <c r="D160" s="54">
        <f>'PR-RAS'!E164</f>
        <v>25380.160000000003</v>
      </c>
      <c r="E160" s="54">
        <v>0</v>
      </c>
      <c r="F160" s="54">
        <v>0</v>
      </c>
      <c r="G160" s="56">
        <f t="shared" si="4"/>
        <v>11480.304030000003</v>
      </c>
      <c r="H160" s="56">
        <f t="shared" si="5"/>
        <v>0.31000000000130967</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1501.31</v>
      </c>
      <c r="D161" s="54">
        <f>'PR-RAS'!E165</f>
        <v>3339.29</v>
      </c>
      <c r="E161" s="54">
        <v>0</v>
      </c>
      <c r="F161" s="54">
        <v>0</v>
      </c>
      <c r="G161" s="56">
        <f t="shared" si="4"/>
        <v>1308.7823999999998</v>
      </c>
      <c r="H161" s="56">
        <f t="shared" si="5"/>
        <v>0.59999999999990905</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15976.77</v>
      </c>
      <c r="D162" s="54">
        <f>'PR-RAS'!E166</f>
        <v>16845.84</v>
      </c>
      <c r="E162" s="54">
        <v>0</v>
      </c>
      <c r="F162" s="54">
        <v>0</v>
      </c>
      <c r="G162" s="56">
        <f t="shared" si="4"/>
        <v>7996.6204499999994</v>
      </c>
      <c r="H162" s="56">
        <f t="shared" si="5"/>
        <v>0.38999999999941792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2086.34</v>
      </c>
      <c r="D163" s="54">
        <f>'PR-RAS'!E167</f>
        <v>1466.63</v>
      </c>
      <c r="E163" s="54">
        <v>0</v>
      </c>
      <c r="F163" s="54">
        <v>0</v>
      </c>
      <c r="G163" s="56">
        <f t="shared" si="4"/>
        <v>813.17520000000013</v>
      </c>
      <c r="H163" s="56">
        <f t="shared" si="5"/>
        <v>0.71000000000003638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1878.43</v>
      </c>
      <c r="D164" s="54">
        <f>'PR-RAS'!E168</f>
        <v>3728.4</v>
      </c>
      <c r="E164" s="54">
        <v>0</v>
      </c>
      <c r="F164" s="54">
        <v>0</v>
      </c>
      <c r="G164" s="56">
        <f t="shared" si="4"/>
        <v>1521.64249</v>
      </c>
      <c r="H164" s="56">
        <f t="shared" si="5"/>
        <v>0.83000000000015461</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464767.94</v>
      </c>
      <c r="D165" s="54">
        <f>'PR-RAS'!E169</f>
        <v>536379.85</v>
      </c>
      <c r="E165" s="54">
        <v>0</v>
      </c>
      <c r="F165" s="54">
        <v>0</v>
      </c>
      <c r="G165" s="56">
        <f t="shared" si="4"/>
        <v>252154.53295999998</v>
      </c>
      <c r="H165" s="56">
        <f t="shared" si="5"/>
        <v>0.21000000002095476</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15564.6</v>
      </c>
      <c r="D166" s="54">
        <f>'PR-RAS'!E170</f>
        <v>16347.99</v>
      </c>
      <c r="E166" s="54">
        <v>0</v>
      </c>
      <c r="F166" s="54">
        <v>0</v>
      </c>
      <c r="G166" s="56">
        <f t="shared" si="4"/>
        <v>7962.9957000000004</v>
      </c>
      <c r="H166" s="56">
        <f t="shared" si="5"/>
        <v>0.40999999999985448</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4062.48</v>
      </c>
      <c r="D167" s="54">
        <f>'PR-RAS'!E171</f>
        <v>3374.3</v>
      </c>
      <c r="E167" s="54">
        <v>0</v>
      </c>
      <c r="F167" s="54">
        <v>0</v>
      </c>
      <c r="G167" s="56">
        <f t="shared" si="4"/>
        <v>1794.6392800000001</v>
      </c>
      <c r="H167" s="56">
        <f t="shared" si="5"/>
        <v>0.78000000000020009</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227028.72</v>
      </c>
      <c r="D168" s="54">
        <f>'PR-RAS'!E172</f>
        <v>156604.87</v>
      </c>
      <c r="E168" s="54">
        <v>0</v>
      </c>
      <c r="F168" s="54">
        <v>0</v>
      </c>
      <c r="G168" s="56">
        <f t="shared" si="4"/>
        <v>90219.822820000001</v>
      </c>
      <c r="H168" s="56">
        <f t="shared" si="5"/>
        <v>0.41000000000349246</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197801.57</v>
      </c>
      <c r="D169" s="54">
        <f>'PR-RAS'!E173</f>
        <v>328483.82</v>
      </c>
      <c r="E169" s="54">
        <v>0</v>
      </c>
      <c r="F169" s="54">
        <v>0</v>
      </c>
      <c r="G169" s="56">
        <f t="shared" si="4"/>
        <v>143601.22727999999</v>
      </c>
      <c r="H169" s="56">
        <f t="shared" si="5"/>
        <v>0.60999999998603016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20310.57</v>
      </c>
      <c r="D170" s="54">
        <f>'PR-RAS'!E174</f>
        <v>31568.87</v>
      </c>
      <c r="E170" s="54">
        <v>0</v>
      </c>
      <c r="F170" s="54">
        <v>0</v>
      </c>
      <c r="G170" s="56">
        <f t="shared" si="4"/>
        <v>14102.76439</v>
      </c>
      <c r="H170" s="56">
        <f t="shared" si="5"/>
        <v>0.56000000000130967</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2117935.6100000003</v>
      </c>
      <c r="D173" s="54">
        <f>'PR-RAS'!E177</f>
        <v>2942312.29</v>
      </c>
      <c r="E173" s="54">
        <v>0</v>
      </c>
      <c r="F173" s="54">
        <v>0</v>
      </c>
      <c r="G173" s="56">
        <f t="shared" si="4"/>
        <v>1376440.35268</v>
      </c>
      <c r="H173" s="56">
        <f t="shared" si="5"/>
        <v>0.67999999970197678</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38214.53</v>
      </c>
      <c r="D174" s="54">
        <f>'PR-RAS'!E178</f>
        <v>40396.14</v>
      </c>
      <c r="E174" s="54">
        <v>0</v>
      </c>
      <c r="F174" s="54">
        <v>0</v>
      </c>
      <c r="G174" s="56">
        <f t="shared" si="4"/>
        <v>20588.178129999997</v>
      </c>
      <c r="H174" s="56">
        <f t="shared" si="5"/>
        <v>0.61000000000058208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1203672.8500000001</v>
      </c>
      <c r="D175" s="54">
        <f>'PR-RAS'!E179</f>
        <v>2011025.35</v>
      </c>
      <c r="E175" s="54">
        <v>0</v>
      </c>
      <c r="F175" s="54">
        <v>0</v>
      </c>
      <c r="G175" s="56">
        <f t="shared" si="4"/>
        <v>909275.89770000009</v>
      </c>
      <c r="H175" s="56">
        <f t="shared" si="5"/>
        <v>0.5</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49623.55</v>
      </c>
      <c r="D176" s="54">
        <f>'PR-RAS'!E180</f>
        <v>62054.68</v>
      </c>
      <c r="E176" s="54">
        <v>0</v>
      </c>
      <c r="F176" s="54">
        <v>0</v>
      </c>
      <c r="G176" s="56">
        <f t="shared" si="4"/>
        <v>30403.259249999999</v>
      </c>
      <c r="H176" s="56">
        <f t="shared" si="5"/>
        <v>0.76999999999679858</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41174.25</v>
      </c>
      <c r="D177" s="54">
        <f>'PR-RAS'!E181</f>
        <v>34859.440000000002</v>
      </c>
      <c r="E177" s="54">
        <v>0</v>
      </c>
      <c r="F177" s="54">
        <v>0</v>
      </c>
      <c r="G177" s="56">
        <f t="shared" si="4"/>
        <v>19517.190879999998</v>
      </c>
      <c r="H177" s="56">
        <f t="shared" si="5"/>
        <v>0.69000000000232831</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28534.14</v>
      </c>
      <c r="D178" s="54">
        <f>'PR-RAS'!E182</f>
        <v>29393.37</v>
      </c>
      <c r="E178" s="54">
        <v>0</v>
      </c>
      <c r="F178" s="54">
        <v>0</v>
      </c>
      <c r="G178" s="56">
        <f t="shared" si="4"/>
        <v>15455.795760000001</v>
      </c>
      <c r="H178" s="56">
        <f t="shared" si="5"/>
        <v>0.50999999999839929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134098.68</v>
      </c>
      <c r="D179" s="54">
        <f>'PR-RAS'!E183</f>
        <v>168223.84</v>
      </c>
      <c r="E179" s="54">
        <v>0</v>
      </c>
      <c r="F179" s="54">
        <v>0</v>
      </c>
      <c r="G179" s="56">
        <f t="shared" si="4"/>
        <v>83757.252079999991</v>
      </c>
      <c r="H179" s="56">
        <f t="shared" si="5"/>
        <v>0.48000000001047738</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258317.87</v>
      </c>
      <c r="D180" s="54">
        <f>'PR-RAS'!E184</f>
        <v>222472.25</v>
      </c>
      <c r="E180" s="54">
        <v>0</v>
      </c>
      <c r="F180" s="54">
        <v>0</v>
      </c>
      <c r="G180" s="56">
        <f t="shared" si="4"/>
        <v>125883.96423</v>
      </c>
      <c r="H180" s="56">
        <f t="shared" si="5"/>
        <v>0.38000000000465661</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43914.26</v>
      </c>
      <c r="D181" s="54">
        <f>'PR-RAS'!E185</f>
        <v>48084.5</v>
      </c>
      <c r="E181" s="54">
        <v>0</v>
      </c>
      <c r="F181" s="54">
        <v>0</v>
      </c>
      <c r="G181" s="56">
        <f t="shared" si="4"/>
        <v>25214.986800000002</v>
      </c>
      <c r="H181" s="56">
        <f t="shared" si="5"/>
        <v>0.76000000000203727</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320385.48</v>
      </c>
      <c r="D182" s="54">
        <f>'PR-RAS'!E186</f>
        <v>325802.71999999997</v>
      </c>
      <c r="E182" s="54">
        <v>0</v>
      </c>
      <c r="F182" s="54">
        <v>0</v>
      </c>
      <c r="G182" s="56">
        <f t="shared" si="4"/>
        <v>175930.35651999997</v>
      </c>
      <c r="H182" s="56">
        <f t="shared" si="5"/>
        <v>0.76000000000931323</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99745.200000000012</v>
      </c>
      <c r="D184" s="54">
        <f>'PR-RAS'!E188</f>
        <v>100483.97</v>
      </c>
      <c r="E184" s="54">
        <v>0</v>
      </c>
      <c r="F184" s="54">
        <v>0</v>
      </c>
      <c r="G184" s="56">
        <f t="shared" si="4"/>
        <v>55030.50462</v>
      </c>
      <c r="H184" s="56">
        <f t="shared" si="5"/>
        <v>0.23000000001047738</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35427.32</v>
      </c>
      <c r="D185" s="54">
        <f>'PR-RAS'!E189</f>
        <v>35360.660000000003</v>
      </c>
      <c r="E185" s="54">
        <v>0</v>
      </c>
      <c r="F185" s="54">
        <v>0</v>
      </c>
      <c r="G185" s="56">
        <f t="shared" si="4"/>
        <v>19531.349760000001</v>
      </c>
      <c r="H185" s="56">
        <f t="shared" si="5"/>
        <v>0.6599999999962165</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12142.61</v>
      </c>
      <c r="D186" s="54">
        <f>'PR-RAS'!E190</f>
        <v>12411.9</v>
      </c>
      <c r="E186" s="54">
        <v>0</v>
      </c>
      <c r="F186" s="54">
        <v>0</v>
      </c>
      <c r="G186" s="56">
        <f t="shared" si="4"/>
        <v>6838.7858500000002</v>
      </c>
      <c r="H186" s="56">
        <f t="shared" si="5"/>
        <v>0.48999999999978172</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21715.17</v>
      </c>
      <c r="D187" s="54">
        <f>'PR-RAS'!E191</f>
        <v>14336.96</v>
      </c>
      <c r="E187" s="54">
        <v>0</v>
      </c>
      <c r="F187" s="54">
        <v>0</v>
      </c>
      <c r="G187" s="56">
        <f t="shared" si="4"/>
        <v>9372.3707399999985</v>
      </c>
      <c r="H187" s="56">
        <f t="shared" si="5"/>
        <v>0.20999999999912689</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5218.16</v>
      </c>
      <c r="D188" s="54">
        <f>'PR-RAS'!E192</f>
        <v>7288.41</v>
      </c>
      <c r="E188" s="54">
        <v>0</v>
      </c>
      <c r="F188" s="54">
        <v>0</v>
      </c>
      <c r="G188" s="56">
        <f t="shared" si="4"/>
        <v>3701.6612599999999</v>
      </c>
      <c r="H188" s="56">
        <f t="shared" si="5"/>
        <v>0.56999999999970896</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18259.91</v>
      </c>
      <c r="D189" s="54">
        <f>'PR-RAS'!E193</f>
        <v>20423.54</v>
      </c>
      <c r="E189" s="54">
        <v>0</v>
      </c>
      <c r="F189" s="54">
        <v>0</v>
      </c>
      <c r="G189" s="56">
        <f t="shared" si="4"/>
        <v>11112.11412</v>
      </c>
      <c r="H189" s="56">
        <f t="shared" si="5"/>
        <v>0.5499999999992724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6982.03</v>
      </c>
      <c r="D191" s="54">
        <f>'PR-RAS'!E195</f>
        <v>10662.5</v>
      </c>
      <c r="E191" s="54">
        <v>0</v>
      </c>
      <c r="F191" s="54">
        <v>0</v>
      </c>
      <c r="G191" s="56">
        <f t="shared" si="4"/>
        <v>5378.3356999999996</v>
      </c>
      <c r="H191" s="56">
        <f t="shared" si="5"/>
        <v>0.52999999999974534</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16261.34</v>
      </c>
      <c r="D192" s="54">
        <f>'PR-RAS'!E196</f>
        <v>22016.959999999999</v>
      </c>
      <c r="E192" s="54">
        <v>0</v>
      </c>
      <c r="F192" s="54">
        <v>0</v>
      </c>
      <c r="G192" s="56">
        <f t="shared" si="4"/>
        <v>11516.39466</v>
      </c>
      <c r="H192" s="56">
        <f t="shared" si="5"/>
        <v>0.38000000000101863</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3844.2200000000003</v>
      </c>
      <c r="D198" s="54">
        <f>'PR-RAS'!E202</f>
        <v>8692.9</v>
      </c>
      <c r="E198" s="54">
        <v>0</v>
      </c>
      <c r="F198" s="54">
        <v>0</v>
      </c>
      <c r="G198" s="56">
        <f t="shared" si="6"/>
        <v>4182.31394</v>
      </c>
      <c r="H198" s="56">
        <f t="shared" si="7"/>
        <v>0.32000000000061846</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429.21</v>
      </c>
      <c r="D200" s="54">
        <f>'PR-RAS'!E204</f>
        <v>395.75</v>
      </c>
      <c r="E200" s="54">
        <v>0</v>
      </c>
      <c r="F200" s="54">
        <v>0</v>
      </c>
      <c r="G200" s="56">
        <f t="shared" si="6"/>
        <v>242.92129000000003</v>
      </c>
      <c r="H200" s="56">
        <f t="shared" si="7"/>
        <v>0.45999999999997954</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3415.01</v>
      </c>
      <c r="D201" s="54">
        <f>'PR-RAS'!E205</f>
        <v>8297.15</v>
      </c>
      <c r="E201" s="54">
        <v>0</v>
      </c>
      <c r="F201" s="54">
        <v>0</v>
      </c>
      <c r="G201" s="56">
        <f t="shared" si="6"/>
        <v>4001.8619999999996</v>
      </c>
      <c r="H201" s="56">
        <f t="shared" si="7"/>
        <v>0.15999999999985448</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12417.119999999999</v>
      </c>
      <c r="D206" s="54">
        <f>'PR-RAS'!E210</f>
        <v>13324.060000000001</v>
      </c>
      <c r="E206" s="54">
        <v>0</v>
      </c>
      <c r="F206" s="54">
        <v>0</v>
      </c>
      <c r="G206" s="56">
        <f t="shared" si="6"/>
        <v>8008.3742000000002</v>
      </c>
      <c r="H206" s="56">
        <f t="shared" si="7"/>
        <v>0.18000000000029104</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6964.21</v>
      </c>
      <c r="D207" s="54">
        <f>'PR-RAS'!E211</f>
        <v>7187.37</v>
      </c>
      <c r="E207" s="54">
        <v>0</v>
      </c>
      <c r="F207" s="54">
        <v>0</v>
      </c>
      <c r="G207" s="56">
        <f t="shared" si="6"/>
        <v>4395.8236999999999</v>
      </c>
      <c r="H207" s="56">
        <f t="shared" si="7"/>
        <v>0.57999999999992724</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47.42</v>
      </c>
      <c r="D209" s="54">
        <f>'PR-RAS'!E213</f>
        <v>21.35</v>
      </c>
      <c r="E209" s="54">
        <v>0</v>
      </c>
      <c r="F209" s="54">
        <v>0</v>
      </c>
      <c r="G209" s="56">
        <f t="shared" si="6"/>
        <v>18.744959999999999</v>
      </c>
      <c r="H209" s="56">
        <f t="shared" si="7"/>
        <v>0.77000000000000313</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5405.49</v>
      </c>
      <c r="D210" s="54">
        <f>'PR-RAS'!E214</f>
        <v>6115.34</v>
      </c>
      <c r="E210" s="54">
        <v>0</v>
      </c>
      <c r="F210" s="54">
        <v>0</v>
      </c>
      <c r="G210" s="56">
        <f t="shared" si="6"/>
        <v>3685.9595299999996</v>
      </c>
      <c r="H210" s="56">
        <f t="shared" si="7"/>
        <v>0.82999999999992724</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109593.26000000001</v>
      </c>
      <c r="D211" s="54">
        <f>'PR-RAS'!E215</f>
        <v>217593.31999999998</v>
      </c>
      <c r="E211" s="54">
        <v>0</v>
      </c>
      <c r="F211" s="54">
        <v>0</v>
      </c>
      <c r="G211" s="56">
        <f t="shared" si="6"/>
        <v>114403.77899999998</v>
      </c>
      <c r="H211" s="56">
        <f t="shared" si="7"/>
        <v>0.57999999998719431</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16512.939999999999</v>
      </c>
      <c r="D212" s="54">
        <f>'PR-RAS'!E216</f>
        <v>13682.58</v>
      </c>
      <c r="E212" s="54">
        <v>0</v>
      </c>
      <c r="F212" s="54">
        <v>0</v>
      </c>
      <c r="G212" s="56">
        <f t="shared" si="6"/>
        <v>9258.2790999999997</v>
      </c>
      <c r="H212" s="56">
        <f t="shared" si="7"/>
        <v>0.48000000000138243</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16512.939999999999</v>
      </c>
      <c r="D214" s="54">
        <f>'PR-RAS'!E218</f>
        <v>13682.58</v>
      </c>
      <c r="E214" s="54">
        <v>0</v>
      </c>
      <c r="F214" s="54">
        <v>0</v>
      </c>
      <c r="G214" s="56">
        <f t="shared" si="6"/>
        <v>9346.0352999999996</v>
      </c>
      <c r="H214" s="56">
        <f t="shared" si="7"/>
        <v>0.48000000000138243</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93080.320000000007</v>
      </c>
      <c r="D215" s="54">
        <f>'PR-RAS'!E219</f>
        <v>203910.74</v>
      </c>
      <c r="E215" s="54">
        <v>0</v>
      </c>
      <c r="F215" s="54">
        <v>0</v>
      </c>
      <c r="G215" s="56">
        <f t="shared" si="6"/>
        <v>107192.9852</v>
      </c>
      <c r="H215" s="56">
        <f t="shared" si="7"/>
        <v>0.58000000001629815</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44329.42</v>
      </c>
      <c r="D217" s="54">
        <f>'PR-RAS'!E221</f>
        <v>162100</v>
      </c>
      <c r="E217" s="54">
        <v>0</v>
      </c>
      <c r="F217" s="54">
        <v>0</v>
      </c>
      <c r="G217" s="56">
        <f t="shared" si="6"/>
        <v>79602.354719999988</v>
      </c>
      <c r="H217" s="56">
        <f t="shared" si="7"/>
        <v>0.41999999999825377</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48750.9</v>
      </c>
      <c r="D218" s="54">
        <f>'PR-RAS'!E222</f>
        <v>41810.74</v>
      </c>
      <c r="E218" s="54">
        <v>0</v>
      </c>
      <c r="F218" s="54">
        <v>0</v>
      </c>
      <c r="G218" s="56">
        <f t="shared" si="6"/>
        <v>28724.80646</v>
      </c>
      <c r="H218" s="56">
        <f t="shared" si="7"/>
        <v>0.36000000000058208</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1274622.8799999999</v>
      </c>
      <c r="D220" s="54">
        <f>'PR-RAS'!E224</f>
        <v>1373775.4899999998</v>
      </c>
      <c r="E220" s="54">
        <v>0</v>
      </c>
      <c r="F220" s="54">
        <v>0</v>
      </c>
      <c r="G220" s="56">
        <f t="shared" si="6"/>
        <v>880856.07533999986</v>
      </c>
      <c r="H220" s="56">
        <f t="shared" si="7"/>
        <v>0.60999999986961484</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7212.73</v>
      </c>
      <c r="D227" s="54">
        <f>'PR-RAS'!E231</f>
        <v>0</v>
      </c>
      <c r="E227" s="54">
        <v>0</v>
      </c>
      <c r="F227" s="54">
        <v>0</v>
      </c>
      <c r="G227" s="56">
        <f t="shared" si="6"/>
        <v>1630.07698</v>
      </c>
      <c r="H227" s="56">
        <f t="shared" si="7"/>
        <v>0.27000000000043656</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7212.73</v>
      </c>
      <c r="D229" s="54">
        <f>'PR-RAS'!E233</f>
        <v>0</v>
      </c>
      <c r="E229" s="54">
        <v>0</v>
      </c>
      <c r="F229" s="54">
        <v>0</v>
      </c>
      <c r="G229" s="56">
        <f t="shared" si="6"/>
        <v>1644.50244</v>
      </c>
      <c r="H229" s="56">
        <f t="shared" si="7"/>
        <v>0.27000000000043656</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11231.67</v>
      </c>
      <c r="D232" s="54">
        <f>'PR-RAS'!E236</f>
        <v>20167.38</v>
      </c>
      <c r="E232" s="54">
        <v>0</v>
      </c>
      <c r="F232" s="54">
        <v>0</v>
      </c>
      <c r="G232" s="56">
        <f t="shared" si="6"/>
        <v>11911.84533</v>
      </c>
      <c r="H232" s="56">
        <f t="shared" si="7"/>
        <v>0.71000000000094587</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11231.67</v>
      </c>
      <c r="D233" s="54">
        <f>'PR-RAS'!E237</f>
        <v>20167.38</v>
      </c>
      <c r="E233" s="54">
        <v>0</v>
      </c>
      <c r="F233" s="54">
        <v>0</v>
      </c>
      <c r="G233" s="56">
        <f t="shared" si="6"/>
        <v>11963.411760000001</v>
      </c>
      <c r="H233" s="56">
        <f t="shared" si="7"/>
        <v>0.71000000000094587</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1256178.48</v>
      </c>
      <c r="D236" s="54">
        <f>'PR-RAS'!E240</f>
        <v>1353608.1099999999</v>
      </c>
      <c r="E236" s="54">
        <v>0</v>
      </c>
      <c r="F236" s="54">
        <v>0</v>
      </c>
      <c r="G236" s="56">
        <f t="shared" si="6"/>
        <v>931397.75449999992</v>
      </c>
      <c r="H236" s="56">
        <f t="shared" si="7"/>
        <v>0.58999999985098839</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1238393.19</v>
      </c>
      <c r="D237" s="54">
        <f>'PR-RAS'!E241</f>
        <v>1314273.1299999999</v>
      </c>
      <c r="E237" s="54">
        <v>0</v>
      </c>
      <c r="F237" s="54">
        <v>0</v>
      </c>
      <c r="G237" s="56">
        <f t="shared" si="6"/>
        <v>912597.71019999986</v>
      </c>
      <c r="H237" s="56">
        <f t="shared" si="7"/>
        <v>0.31999999983236194</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17785.29</v>
      </c>
      <c r="D238" s="54">
        <f>'PR-RAS'!E242</f>
        <v>39334.980000000003</v>
      </c>
      <c r="E238" s="54">
        <v>0</v>
      </c>
      <c r="F238" s="54">
        <v>0</v>
      </c>
      <c r="G238" s="56">
        <f t="shared" si="6"/>
        <v>22859.894249999998</v>
      </c>
      <c r="H238" s="56">
        <f t="shared" si="7"/>
        <v>0.30999999999767169</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537602.06000000006</v>
      </c>
      <c r="D248" s="54">
        <f>'PR-RAS'!E252</f>
        <v>667831.80000000005</v>
      </c>
      <c r="E248" s="54">
        <v>0</v>
      </c>
      <c r="F248" s="54">
        <v>0</v>
      </c>
      <c r="G248" s="56">
        <f t="shared" si="6"/>
        <v>462696.61802000005</v>
      </c>
      <c r="H248" s="56">
        <f t="shared" si="7"/>
        <v>0.26000000000931323</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537602.06000000006</v>
      </c>
      <c r="D255" s="54">
        <f>'PR-RAS'!E259</f>
        <v>667831.80000000005</v>
      </c>
      <c r="E255" s="54">
        <v>0</v>
      </c>
      <c r="F255" s="54">
        <v>0</v>
      </c>
      <c r="G255" s="56">
        <f t="shared" si="6"/>
        <v>475809.47764000006</v>
      </c>
      <c r="H255" s="56">
        <f t="shared" si="7"/>
        <v>0.26000000000931323</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146406.07</v>
      </c>
      <c r="D256" s="54">
        <f>'PR-RAS'!E260</f>
        <v>161452.35999999999</v>
      </c>
      <c r="E256" s="54">
        <v>0</v>
      </c>
      <c r="F256" s="54">
        <v>0</v>
      </c>
      <c r="G256" s="56">
        <f t="shared" si="6"/>
        <v>119674.25145</v>
      </c>
      <c r="H256" s="56">
        <f t="shared" si="7"/>
        <v>0.42999999999301508</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391195.99</v>
      </c>
      <c r="D257" s="54">
        <f>'PR-RAS'!E261</f>
        <v>506379.44</v>
      </c>
      <c r="E257" s="54">
        <v>0</v>
      </c>
      <c r="F257" s="54">
        <v>0</v>
      </c>
      <c r="G257" s="56">
        <f t="shared" si="6"/>
        <v>359412.44672000001</v>
      </c>
      <c r="H257" s="56">
        <f t="shared" si="7"/>
        <v>0.45000000001164153</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1216599.73</v>
      </c>
      <c r="D259" s="54">
        <f>'PR-RAS'!E263</f>
        <v>1573634.04</v>
      </c>
      <c r="E259" s="54">
        <v>0</v>
      </c>
      <c r="F259" s="54">
        <v>0</v>
      </c>
      <c r="G259" s="56">
        <f t="shared" si="8"/>
        <v>1125877.8949800001</v>
      </c>
      <c r="H259" s="56">
        <f t="shared" si="9"/>
        <v>0.31000000005587935</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892714.16</v>
      </c>
      <c r="D260" s="54">
        <f>'PR-RAS'!E264</f>
        <v>1103534.95</v>
      </c>
      <c r="E260" s="54">
        <v>0</v>
      </c>
      <c r="F260" s="54">
        <v>0</v>
      </c>
      <c r="G260" s="56">
        <f t="shared" si="8"/>
        <v>802844.07154000003</v>
      </c>
      <c r="H260" s="56">
        <f t="shared" si="9"/>
        <v>0.21000000007916242</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892714.16</v>
      </c>
      <c r="D261" s="54">
        <f>'PR-RAS'!E265</f>
        <v>1103534.95</v>
      </c>
      <c r="E261" s="54">
        <v>0</v>
      </c>
      <c r="F261" s="54">
        <v>0</v>
      </c>
      <c r="G261" s="56">
        <f t="shared" si="8"/>
        <v>805943.85560000001</v>
      </c>
      <c r="H261" s="56">
        <f t="shared" si="9"/>
        <v>0.21000000007916242</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95807.19</v>
      </c>
      <c r="D264" s="54">
        <f>'PR-RAS'!E268</f>
        <v>387407.97</v>
      </c>
      <c r="E264" s="54">
        <v>0</v>
      </c>
      <c r="F264" s="54">
        <v>0</v>
      </c>
      <c r="G264" s="56">
        <f t="shared" si="8"/>
        <v>228973.88318999999</v>
      </c>
      <c r="H264" s="56">
        <f t="shared" si="9"/>
        <v>0.22000000003026798</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95807.19</v>
      </c>
      <c r="D265" s="54">
        <f>'PR-RAS'!E269</f>
        <v>387407.97</v>
      </c>
      <c r="E265" s="54">
        <v>0</v>
      </c>
      <c r="F265" s="54">
        <v>0</v>
      </c>
      <c r="G265" s="56">
        <f t="shared" si="8"/>
        <v>229844.50631999999</v>
      </c>
      <c r="H265" s="56">
        <f t="shared" si="9"/>
        <v>0.22000000003026798</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5560.38</v>
      </c>
      <c r="D269" s="54">
        <f>'PR-RAS'!E273</f>
        <v>61929.85</v>
      </c>
      <c r="E269" s="54">
        <v>0</v>
      </c>
      <c r="F269" s="54">
        <v>0</v>
      </c>
      <c r="G269" s="56">
        <f t="shared" si="8"/>
        <v>34684.581440000002</v>
      </c>
      <c r="H269" s="56">
        <f t="shared" si="9"/>
        <v>0.53000000000156433</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5560.38</v>
      </c>
      <c r="D270" s="54">
        <f>'PR-RAS'!E274</f>
        <v>61929.85</v>
      </c>
      <c r="E270" s="54">
        <v>0</v>
      </c>
      <c r="F270" s="54">
        <v>0</v>
      </c>
      <c r="G270" s="56">
        <f t="shared" si="8"/>
        <v>34814.001520000005</v>
      </c>
      <c r="H270" s="56">
        <f t="shared" si="9"/>
        <v>0.53000000000156433</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222518</v>
      </c>
      <c r="D275" s="54">
        <f>'PR-RAS'!E279</f>
        <v>20761.27</v>
      </c>
      <c r="E275" s="54">
        <v>0</v>
      </c>
      <c r="F275" s="54">
        <v>0</v>
      </c>
      <c r="G275" s="56">
        <f t="shared" si="8"/>
        <v>72347.107959999994</v>
      </c>
      <c r="H275" s="56">
        <f t="shared" si="9"/>
        <v>0.27000000000043656</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222518</v>
      </c>
      <c r="D276" s="54">
        <f>'PR-RAS'!E280</f>
        <v>20761.27</v>
      </c>
      <c r="E276" s="54">
        <v>0</v>
      </c>
      <c r="F276" s="54">
        <v>0</v>
      </c>
      <c r="G276" s="56">
        <f t="shared" si="8"/>
        <v>72611.148499999996</v>
      </c>
      <c r="H276" s="56">
        <f t="shared" si="9"/>
        <v>0.27000000000043656</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6344428.1800000016</v>
      </c>
      <c r="D285" s="54">
        <f>'PR-RAS'!E289</f>
        <v>8052918.3699999992</v>
      </c>
      <c r="E285" s="54">
        <v>0</v>
      </c>
      <c r="F285" s="54">
        <v>0</v>
      </c>
      <c r="G285" s="56">
        <f t="shared" si="8"/>
        <v>6375875.23728</v>
      </c>
      <c r="H285" s="56">
        <f t="shared" si="9"/>
        <v>0.55000000074505806</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4690598.9199999981</v>
      </c>
      <c r="D286" s="54">
        <f>'PR-RAS'!E290</f>
        <v>5479620.910000002</v>
      </c>
      <c r="E286" s="54">
        <v>0</v>
      </c>
      <c r="F286" s="54">
        <v>0</v>
      </c>
      <c r="G286" s="56">
        <f t="shared" si="8"/>
        <v>4460204.6109000007</v>
      </c>
      <c r="H286" s="56">
        <f t="shared" si="9"/>
        <v>0.16999999992549419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204385.89</v>
      </c>
      <c r="D288" s="54">
        <f>'PR-RAS'!E292</f>
        <v>956758.76</v>
      </c>
      <c r="E288" s="54">
        <v>0</v>
      </c>
      <c r="F288" s="54">
        <v>0</v>
      </c>
      <c r="G288" s="56">
        <f t="shared" si="8"/>
        <v>607838.27867000003</v>
      </c>
      <c r="H288" s="56">
        <f t="shared" si="9"/>
        <v>0.34999999997671694</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565300.74</v>
      </c>
      <c r="D290" s="54">
        <f>'PR-RAS'!E294</f>
        <v>370805.98</v>
      </c>
      <c r="E290" s="54">
        <v>0</v>
      </c>
      <c r="F290" s="54">
        <v>0</v>
      </c>
      <c r="G290" s="56">
        <f t="shared" si="8"/>
        <v>377697.77029999997</v>
      </c>
      <c r="H290" s="56">
        <f t="shared" si="9"/>
        <v>0.28000000002793968</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133550.26999999999</v>
      </c>
      <c r="D293" s="54">
        <f>'PR-RAS'!E298</f>
        <v>74840.160000000003</v>
      </c>
      <c r="E293" s="54">
        <v>0</v>
      </c>
      <c r="F293" s="54">
        <v>0</v>
      </c>
      <c r="G293" s="56">
        <f t="shared" si="8"/>
        <v>82703.332279999988</v>
      </c>
      <c r="H293" s="56">
        <f t="shared" si="9"/>
        <v>0.42999999999301508</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131464.84</v>
      </c>
      <c r="D294" s="54">
        <f>'PR-RAS'!E299</f>
        <v>72829.240000000005</v>
      </c>
      <c r="E294" s="54">
        <v>0</v>
      </c>
      <c r="F294" s="54">
        <v>0</v>
      </c>
      <c r="G294" s="56">
        <f t="shared" si="8"/>
        <v>81197.132759999993</v>
      </c>
      <c r="H294" s="56">
        <f t="shared" si="9"/>
        <v>0.40000000000873115</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131464.84</v>
      </c>
      <c r="D295" s="54">
        <f>'PR-RAS'!E300</f>
        <v>72829.240000000005</v>
      </c>
      <c r="E295" s="54">
        <v>0</v>
      </c>
      <c r="F295" s="54">
        <v>0</v>
      </c>
      <c r="G295" s="56">
        <f t="shared" si="8"/>
        <v>81474.256079999992</v>
      </c>
      <c r="H295" s="56">
        <f t="shared" si="9"/>
        <v>0.40000000000873115</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131464.84</v>
      </c>
      <c r="D296" s="54">
        <f>'PR-RAS'!E301</f>
        <v>72829.240000000005</v>
      </c>
      <c r="E296" s="54">
        <v>0</v>
      </c>
      <c r="F296" s="54">
        <v>0</v>
      </c>
      <c r="G296" s="56">
        <f t="shared" si="8"/>
        <v>81751.379399999991</v>
      </c>
      <c r="H296" s="56">
        <f t="shared" si="9"/>
        <v>0.40000000000873115</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2085.4299999999998</v>
      </c>
      <c r="D306" s="54">
        <f>'PR-RAS'!E311</f>
        <v>2010.92</v>
      </c>
      <c r="E306" s="54">
        <v>0</v>
      </c>
      <c r="F306" s="54">
        <v>0</v>
      </c>
      <c r="G306" s="56">
        <f t="shared" si="8"/>
        <v>1862.7173500000001</v>
      </c>
      <c r="H306" s="56">
        <f t="shared" si="9"/>
        <v>0.50999999999976353</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2085.4299999999998</v>
      </c>
      <c r="D307" s="54">
        <f>'PR-RAS'!E312</f>
        <v>2010.92</v>
      </c>
      <c r="E307" s="54">
        <v>0</v>
      </c>
      <c r="F307" s="54">
        <v>0</v>
      </c>
      <c r="G307" s="56">
        <f t="shared" si="8"/>
        <v>1868.8246200000001</v>
      </c>
      <c r="H307" s="56">
        <f t="shared" si="9"/>
        <v>0.50999999999976353</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2085.4299999999998</v>
      </c>
      <c r="D308" s="54">
        <f>'PR-RAS'!E313</f>
        <v>2010.92</v>
      </c>
      <c r="E308" s="54">
        <v>0</v>
      </c>
      <c r="F308" s="54">
        <v>0</v>
      </c>
      <c r="G308" s="56">
        <f t="shared" si="8"/>
        <v>1874.9318900000001</v>
      </c>
      <c r="H308" s="56">
        <f t="shared" si="9"/>
        <v>0.50999999999976353</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3914393.9400000004</v>
      </c>
      <c r="D345" s="54">
        <f>'PR-RAS'!E350</f>
        <v>5360570.6199999992</v>
      </c>
      <c r="E345" s="54">
        <v>0</v>
      </c>
      <c r="F345" s="54">
        <v>0</v>
      </c>
      <c r="G345" s="56">
        <f t="shared" si="10"/>
        <v>5034624.1019199993</v>
      </c>
      <c r="H345" s="56">
        <f t="shared" si="11"/>
        <v>0.44000000040978193</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159910.46</v>
      </c>
      <c r="D346" s="54">
        <f>'PR-RAS'!E351</f>
        <v>95465.71</v>
      </c>
      <c r="E346" s="54">
        <v>0</v>
      </c>
      <c r="F346" s="54">
        <v>0</v>
      </c>
      <c r="G346" s="56">
        <f t="shared" si="10"/>
        <v>121040.44859999999</v>
      </c>
      <c r="H346" s="56">
        <f t="shared" si="11"/>
        <v>0.74999999998544808</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159910.46</v>
      </c>
      <c r="D347" s="54">
        <f>'PR-RAS'!E352</f>
        <v>95465.71</v>
      </c>
      <c r="E347" s="54">
        <v>0</v>
      </c>
      <c r="F347" s="54">
        <v>0</v>
      </c>
      <c r="G347" s="56">
        <f t="shared" si="10"/>
        <v>121391.29048</v>
      </c>
      <c r="H347" s="56">
        <f t="shared" si="11"/>
        <v>0.74999999998544808</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159910.46</v>
      </c>
      <c r="D348" s="54">
        <f>'PR-RAS'!E353</f>
        <v>95465.71</v>
      </c>
      <c r="E348" s="54">
        <v>0</v>
      </c>
      <c r="F348" s="54">
        <v>0</v>
      </c>
      <c r="G348" s="56">
        <f t="shared" si="10"/>
        <v>121742.13235999999</v>
      </c>
      <c r="H348" s="56">
        <f t="shared" si="11"/>
        <v>0.74999999998544808</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2432143.4700000002</v>
      </c>
      <c r="D358" s="54">
        <f>'PR-RAS'!E363</f>
        <v>1378294.38</v>
      </c>
      <c r="E358" s="54">
        <v>0</v>
      </c>
      <c r="F358" s="54">
        <v>0</v>
      </c>
      <c r="G358" s="56">
        <f t="shared" si="10"/>
        <v>1852377.4061100001</v>
      </c>
      <c r="H358" s="56">
        <f t="shared" si="11"/>
        <v>0.85000000009313226</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2272065.3600000003</v>
      </c>
      <c r="D359" s="54">
        <f>'PR-RAS'!E364</f>
        <v>726409.49</v>
      </c>
      <c r="E359" s="54">
        <v>0</v>
      </c>
      <c r="F359" s="54">
        <v>0</v>
      </c>
      <c r="G359" s="56">
        <f t="shared" si="10"/>
        <v>1333508.59372</v>
      </c>
      <c r="H359" s="56">
        <f t="shared" si="11"/>
        <v>0.8500000003259629</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280618.08</v>
      </c>
      <c r="D361" s="54">
        <f>'PR-RAS'!E366</f>
        <v>20150.080000000002</v>
      </c>
      <c r="E361" s="54">
        <v>0</v>
      </c>
      <c r="F361" s="54">
        <v>0</v>
      </c>
      <c r="G361" s="56">
        <f t="shared" si="10"/>
        <v>115530.5664</v>
      </c>
      <c r="H361" s="56">
        <f t="shared" si="11"/>
        <v>0.16000000001804437</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1065319.6000000001</v>
      </c>
      <c r="D362" s="54">
        <f>'PR-RAS'!E367</f>
        <v>673727.73</v>
      </c>
      <c r="E362" s="54">
        <v>0</v>
      </c>
      <c r="F362" s="54">
        <v>0</v>
      </c>
      <c r="G362" s="56">
        <f t="shared" si="10"/>
        <v>871011.79665999999</v>
      </c>
      <c r="H362" s="56">
        <f t="shared" si="11"/>
        <v>0.66999999992549419</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926127.68</v>
      </c>
      <c r="D363" s="54">
        <f>'PR-RAS'!E368</f>
        <v>32531.68</v>
      </c>
      <c r="E363" s="54">
        <v>0</v>
      </c>
      <c r="F363" s="54">
        <v>0</v>
      </c>
      <c r="G363" s="56">
        <f t="shared" si="10"/>
        <v>358811.15648000001</v>
      </c>
      <c r="H363" s="56">
        <f t="shared" si="11"/>
        <v>0.63999999994848622</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75475.61</v>
      </c>
      <c r="D364" s="54">
        <f>'PR-RAS'!E369</f>
        <v>55705.120000000003</v>
      </c>
      <c r="E364" s="54">
        <v>0</v>
      </c>
      <c r="F364" s="54">
        <v>0</v>
      </c>
      <c r="G364" s="56">
        <f t="shared" si="10"/>
        <v>67839.563550000006</v>
      </c>
      <c r="H364" s="56">
        <f t="shared" si="11"/>
        <v>0.51000000000203727</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2574.29</v>
      </c>
      <c r="D365" s="54">
        <f>'PR-RAS'!E370</f>
        <v>19452.580000000002</v>
      </c>
      <c r="E365" s="54">
        <v>0</v>
      </c>
      <c r="F365" s="54">
        <v>0</v>
      </c>
      <c r="G365" s="56">
        <f t="shared" si="10"/>
        <v>15098.519800000002</v>
      </c>
      <c r="H365" s="56">
        <f t="shared" si="11"/>
        <v>0.70999999999821739</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500</v>
      </c>
      <c r="E366" s="54">
        <v>0</v>
      </c>
      <c r="F366" s="54">
        <v>0</v>
      </c>
      <c r="G366" s="56">
        <f t="shared" si="10"/>
        <v>365</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1145.5</v>
      </c>
      <c r="E367" s="54">
        <v>0</v>
      </c>
      <c r="F367" s="54">
        <v>0</v>
      </c>
      <c r="G367" s="56">
        <f t="shared" si="10"/>
        <v>838.50599999999997</v>
      </c>
      <c r="H367" s="56">
        <f t="shared" si="11"/>
        <v>0.5</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27105.65</v>
      </c>
      <c r="D370" s="54">
        <f>'PR-RAS'!E375</f>
        <v>2641.09</v>
      </c>
      <c r="E370" s="54">
        <v>0</v>
      </c>
      <c r="F370" s="54">
        <v>0</v>
      </c>
      <c r="G370" s="56">
        <f t="shared" si="10"/>
        <v>11951.109270000001</v>
      </c>
      <c r="H370" s="56">
        <f t="shared" si="11"/>
        <v>0.43999999999869033</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45795.67</v>
      </c>
      <c r="D371" s="54">
        <f>'PR-RAS'!E376</f>
        <v>31965.95</v>
      </c>
      <c r="E371" s="54">
        <v>0</v>
      </c>
      <c r="F371" s="54">
        <v>0</v>
      </c>
      <c r="G371" s="56">
        <f t="shared" si="10"/>
        <v>40599.200900000003</v>
      </c>
      <c r="H371" s="56">
        <f t="shared" si="11"/>
        <v>0.38000000000101863</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84602.5</v>
      </c>
      <c r="D386" s="54">
        <f>'PR-RAS'!E391</f>
        <v>596179.77</v>
      </c>
      <c r="E386" s="54">
        <v>0</v>
      </c>
      <c r="F386" s="54">
        <v>0</v>
      </c>
      <c r="G386" s="56">
        <f t="shared" ref="G386:G449" si="12">(B386/1000)*(C386*1+D386*2)</f>
        <v>491630.38540000003</v>
      </c>
      <c r="H386" s="56">
        <f t="shared" ref="H386:H449" si="13">ABS(C386-ROUND(C386,0))+ABS(D386-ROUND(D386,0))</f>
        <v>0.72999999998137355</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84602.5</v>
      </c>
      <c r="D389" s="54">
        <f>'PR-RAS'!E394</f>
        <v>596179.77</v>
      </c>
      <c r="E389" s="54">
        <v>0</v>
      </c>
      <c r="F389" s="54">
        <v>0</v>
      </c>
      <c r="G389" s="56">
        <f t="shared" si="12"/>
        <v>495461.27152000001</v>
      </c>
      <c r="H389" s="56">
        <f t="shared" si="13"/>
        <v>0.72999999998137355</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1322340.01</v>
      </c>
      <c r="D397" s="54">
        <f>'PR-RAS'!E402</f>
        <v>3886810.53</v>
      </c>
      <c r="E397" s="54">
        <v>0</v>
      </c>
      <c r="F397" s="54">
        <v>0</v>
      </c>
      <c r="G397" s="56">
        <f t="shared" si="12"/>
        <v>3602000.5837200005</v>
      </c>
      <c r="H397" s="56">
        <f t="shared" si="13"/>
        <v>0.48000000021420419</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1322340.01</v>
      </c>
      <c r="D398" s="54">
        <f>'PR-RAS'!E403</f>
        <v>3886810.53</v>
      </c>
      <c r="E398" s="54">
        <v>0</v>
      </c>
      <c r="F398" s="54">
        <v>0</v>
      </c>
      <c r="G398" s="56">
        <f t="shared" si="12"/>
        <v>3611096.5447900002</v>
      </c>
      <c r="H398" s="56">
        <f t="shared" si="13"/>
        <v>0.48000000021420419</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3780843.6700000004</v>
      </c>
      <c r="D403" s="54">
        <f>'PR-RAS'!E408</f>
        <v>5285730.459999999</v>
      </c>
      <c r="E403" s="54">
        <v>0</v>
      </c>
      <c r="F403" s="54">
        <v>0</v>
      </c>
      <c r="G403" s="56">
        <f t="shared" si="12"/>
        <v>5769626.4451799998</v>
      </c>
      <c r="H403" s="56">
        <f t="shared" si="13"/>
        <v>0.78999999864026904</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3383.17</v>
      </c>
      <c r="E404" s="54">
        <v>0</v>
      </c>
      <c r="F404" s="54">
        <v>0</v>
      </c>
      <c r="G404" s="56">
        <f t="shared" si="12"/>
        <v>2726.8350200000004</v>
      </c>
      <c r="H404" s="56">
        <f t="shared" si="13"/>
        <v>0.17000000000007276</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1043710.31</v>
      </c>
      <c r="D405" s="54">
        <f>'PR-RAS'!E410</f>
        <v>0</v>
      </c>
      <c r="E405" s="54">
        <v>0</v>
      </c>
      <c r="F405" s="54">
        <v>0</v>
      </c>
      <c r="G405" s="56">
        <f t="shared" si="12"/>
        <v>421658.96524000005</v>
      </c>
      <c r="H405" s="56">
        <f t="shared" si="13"/>
        <v>0.31000000005587935</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1433.22</v>
      </c>
      <c r="E406" s="54">
        <v>0</v>
      </c>
      <c r="F406" s="54">
        <v>0</v>
      </c>
      <c r="G406" s="56">
        <f t="shared" si="12"/>
        <v>1160.9082000000001</v>
      </c>
      <c r="H406" s="56">
        <f t="shared" si="13"/>
        <v>0.22000000000002728</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11168577.369999999</v>
      </c>
      <c r="D407" s="54">
        <f>'PR-RAS'!E412</f>
        <v>13607379.440000001</v>
      </c>
      <c r="E407" s="54">
        <v>0</v>
      </c>
      <c r="F407" s="54">
        <v>0</v>
      </c>
      <c r="G407" s="56">
        <f t="shared" si="12"/>
        <v>15583634.517500002</v>
      </c>
      <c r="H407" s="56">
        <f t="shared" si="13"/>
        <v>0.81000000052154064</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10258822.120000001</v>
      </c>
      <c r="D408" s="54">
        <f>'PR-RAS'!E413</f>
        <v>13413488.989999998</v>
      </c>
      <c r="E408" s="54">
        <v>0</v>
      </c>
      <c r="F408" s="54">
        <v>0</v>
      </c>
      <c r="G408" s="56">
        <f t="shared" si="12"/>
        <v>15093920.640699996</v>
      </c>
      <c r="H408" s="56">
        <f t="shared" si="13"/>
        <v>0.13000000268220901</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909755.24999999814</v>
      </c>
      <c r="D409" s="54">
        <f>'PR-RAS'!E414</f>
        <v>193890.45000000298</v>
      </c>
      <c r="E409" s="54">
        <v>0</v>
      </c>
      <c r="F409" s="54">
        <v>0</v>
      </c>
      <c r="G409" s="56">
        <f t="shared" si="12"/>
        <v>529394.74920000159</v>
      </c>
      <c r="H409" s="56">
        <f t="shared" si="13"/>
        <v>0.70000000111758709</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960141.93</v>
      </c>
      <c r="E411" s="54">
        <v>0</v>
      </c>
      <c r="F411" s="54">
        <v>0</v>
      </c>
      <c r="G411" s="56">
        <f t="shared" si="12"/>
        <v>787316.38260000001</v>
      </c>
      <c r="H411" s="56">
        <f t="shared" si="13"/>
        <v>6.9999999948777258E-2</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839324.42</v>
      </c>
      <c r="D412" s="54">
        <f>'PR-RAS'!E417</f>
        <v>0</v>
      </c>
      <c r="E412" s="54">
        <v>0</v>
      </c>
      <c r="F412" s="54">
        <v>0</v>
      </c>
      <c r="G412" s="56">
        <f t="shared" si="12"/>
        <v>344962.33662000002</v>
      </c>
      <c r="H412" s="56">
        <f t="shared" si="13"/>
        <v>0.42000000004190952</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565300.74</v>
      </c>
      <c r="D413" s="54">
        <f>'PR-RAS'!E418</f>
        <v>372239.19999999995</v>
      </c>
      <c r="E413" s="54">
        <v>0</v>
      </c>
      <c r="F413" s="54">
        <v>0</v>
      </c>
      <c r="G413" s="56">
        <f t="shared" si="12"/>
        <v>539629.00567999994</v>
      </c>
      <c r="H413" s="56">
        <f t="shared" si="13"/>
        <v>0.4599999999627471</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1193571.7</v>
      </c>
      <c r="D414" s="54">
        <f>'PR-RAS'!E420</f>
        <v>305066.71999999997</v>
      </c>
      <c r="E414" s="54">
        <v>0</v>
      </c>
      <c r="F414" s="54">
        <v>0</v>
      </c>
      <c r="G414" s="56">
        <f t="shared" si="12"/>
        <v>744930.22281999991</v>
      </c>
      <c r="H414" s="56">
        <f t="shared" si="13"/>
        <v>0.58000000007450581</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1193571.7</v>
      </c>
      <c r="D478" s="54">
        <f>'PR-RAS'!E484</f>
        <v>305066.71999999997</v>
      </c>
      <c r="E478" s="54">
        <v>0</v>
      </c>
      <c r="F478" s="54">
        <v>0</v>
      </c>
      <c r="G478" s="56">
        <f t="shared" si="14"/>
        <v>860367.35177999991</v>
      </c>
      <c r="H478" s="56">
        <f t="shared" si="15"/>
        <v>0.58000000007450581</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1193571.7</v>
      </c>
      <c r="D489" s="54">
        <f>'PR-RAS'!E495</f>
        <v>305066.71999999997</v>
      </c>
      <c r="E489" s="54">
        <v>0</v>
      </c>
      <c r="F489" s="54">
        <v>0</v>
      </c>
      <c r="G489" s="56">
        <f t="shared" si="14"/>
        <v>880208.10831999988</v>
      </c>
      <c r="H489" s="56">
        <f t="shared" si="15"/>
        <v>0.58000000007450581</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1193571.7</v>
      </c>
      <c r="D490" s="54">
        <f>'PR-RAS'!E496</f>
        <v>305066.71999999997</v>
      </c>
      <c r="E490" s="54">
        <v>0</v>
      </c>
      <c r="F490" s="54">
        <v>0</v>
      </c>
      <c r="G490" s="56">
        <f t="shared" si="14"/>
        <v>882011.81345999998</v>
      </c>
      <c r="H490" s="56">
        <f t="shared" si="15"/>
        <v>0.58000000007450581</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497450.63</v>
      </c>
      <c r="D522" s="54">
        <f>'PR-RAS'!E528</f>
        <v>294347.03999999998</v>
      </c>
      <c r="E522" s="54">
        <v>0</v>
      </c>
      <c r="F522" s="54">
        <v>0</v>
      </c>
      <c r="G522" s="56">
        <f t="shared" si="16"/>
        <v>565881.39390999998</v>
      </c>
      <c r="H522" s="56">
        <f t="shared" si="17"/>
        <v>0.40999999997438863</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497450.63</v>
      </c>
      <c r="D587" s="54">
        <f>'PR-RAS'!E593</f>
        <v>294347.03999999998</v>
      </c>
      <c r="E587" s="54">
        <v>0</v>
      </c>
      <c r="F587" s="54">
        <v>0</v>
      </c>
      <c r="G587" s="56">
        <f t="shared" si="18"/>
        <v>636480.80005999992</v>
      </c>
      <c r="H587" s="56">
        <f t="shared" si="19"/>
        <v>0.40999999997438863</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230257.08</v>
      </c>
      <c r="D593" s="54">
        <f>'PR-RAS'!E599</f>
        <v>0</v>
      </c>
      <c r="E593" s="54">
        <v>0</v>
      </c>
      <c r="F593" s="54">
        <v>0</v>
      </c>
      <c r="G593" s="56">
        <f t="shared" si="18"/>
        <v>136312.19136</v>
      </c>
      <c r="H593" s="56">
        <f t="shared" si="19"/>
        <v>7.9999999987194315E-2</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230257.08</v>
      </c>
      <c r="D594" s="54">
        <f>'PR-RAS'!E600</f>
        <v>0</v>
      </c>
      <c r="E594" s="54">
        <v>0</v>
      </c>
      <c r="F594" s="54">
        <v>0</v>
      </c>
      <c r="G594" s="56">
        <f t="shared" si="18"/>
        <v>136542.44843999998</v>
      </c>
      <c r="H594" s="56">
        <f t="shared" si="19"/>
        <v>7.9999999987194315E-2</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101753.2</v>
      </c>
      <c r="D599" s="54">
        <f>'PR-RAS'!E605</f>
        <v>293717.38</v>
      </c>
      <c r="E599" s="54">
        <v>0</v>
      </c>
      <c r="F599" s="54">
        <v>0</v>
      </c>
      <c r="G599" s="56">
        <f t="shared" si="18"/>
        <v>412134.40007999993</v>
      </c>
      <c r="H599" s="56">
        <f t="shared" si="19"/>
        <v>0.58000000000174623</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101753.2</v>
      </c>
      <c r="D600" s="54">
        <f>'PR-RAS'!E606</f>
        <v>293717.38</v>
      </c>
      <c r="E600" s="54">
        <v>0</v>
      </c>
      <c r="F600" s="54">
        <v>0</v>
      </c>
      <c r="G600" s="56">
        <f t="shared" si="18"/>
        <v>412823.58803999994</v>
      </c>
      <c r="H600" s="56">
        <f t="shared" si="19"/>
        <v>0.58000000000174623</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165440.35</v>
      </c>
      <c r="D611" s="54">
        <f>'PR-RAS'!E617</f>
        <v>629.66</v>
      </c>
      <c r="E611" s="54">
        <v>0</v>
      </c>
      <c r="F611" s="54">
        <v>0</v>
      </c>
      <c r="G611" s="56">
        <f t="shared" si="18"/>
        <v>101686.7987</v>
      </c>
      <c r="H611" s="56">
        <f t="shared" si="19"/>
        <v>0.6900000000058526</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165440.35</v>
      </c>
      <c r="D612" s="54">
        <f>'PR-RAS'!E618</f>
        <v>629.66</v>
      </c>
      <c r="E612" s="54">
        <v>0</v>
      </c>
      <c r="F612" s="54">
        <v>0</v>
      </c>
      <c r="G612" s="56">
        <f t="shared" si="18"/>
        <v>101853.49837</v>
      </c>
      <c r="H612" s="56">
        <f t="shared" si="19"/>
        <v>0.6900000000058526</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696121.07</v>
      </c>
      <c r="D629" s="54">
        <f>'PR-RAS'!E635</f>
        <v>10719.679999999993</v>
      </c>
      <c r="E629" s="54">
        <v>0</v>
      </c>
      <c r="F629" s="54">
        <v>0</v>
      </c>
      <c r="G629" s="56">
        <f t="shared" si="18"/>
        <v>450627.95003999997</v>
      </c>
      <c r="H629" s="56">
        <f t="shared" si="19"/>
        <v>0.38999999995576218</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207398.76</v>
      </c>
      <c r="D631" s="54">
        <f>'PR-RAS'!E637</f>
        <v>0</v>
      </c>
      <c r="E631" s="54">
        <v>0</v>
      </c>
      <c r="F631" s="54">
        <v>0</v>
      </c>
      <c r="G631" s="56">
        <f t="shared" si="18"/>
        <v>130661.2188</v>
      </c>
      <c r="H631" s="56">
        <f t="shared" si="19"/>
        <v>0.23999999999068677</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12362149.069999998</v>
      </c>
      <c r="D633" s="54">
        <f>'PR-RAS'!E639</f>
        <v>13912446.160000002</v>
      </c>
      <c r="E633" s="54">
        <v>0</v>
      </c>
      <c r="F633" s="54">
        <v>0</v>
      </c>
      <c r="G633" s="56">
        <f t="shared" si="18"/>
        <v>25398210.15848</v>
      </c>
      <c r="H633" s="56">
        <f t="shared" si="19"/>
        <v>0.23000000044703484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10756272.750000002</v>
      </c>
      <c r="D634" s="54">
        <f>'PR-RAS'!E640</f>
        <v>13707836.029999997</v>
      </c>
      <c r="E634" s="54">
        <v>0</v>
      </c>
      <c r="F634" s="54">
        <v>0</v>
      </c>
      <c r="G634" s="56">
        <f t="shared" si="18"/>
        <v>24162841.064729996</v>
      </c>
      <c r="H634" s="56">
        <f t="shared" si="19"/>
        <v>0.27999999560415745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1605876.3199999966</v>
      </c>
      <c r="D635" s="54">
        <f>'PR-RAS'!E641</f>
        <v>204610.13000000454</v>
      </c>
      <c r="E635" s="54">
        <v>0</v>
      </c>
      <c r="F635" s="54">
        <v>0</v>
      </c>
      <c r="G635" s="56">
        <f t="shared" si="18"/>
        <v>1277571.2317200035</v>
      </c>
      <c r="H635" s="56">
        <f t="shared" si="19"/>
        <v>0.45000000111758709</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960141.93</v>
      </c>
      <c r="E637" s="54">
        <v>0</v>
      </c>
      <c r="F637" s="54">
        <v>0</v>
      </c>
      <c r="G637" s="56">
        <f t="shared" si="18"/>
        <v>1221300.5349600001</v>
      </c>
      <c r="H637" s="56">
        <f t="shared" si="19"/>
        <v>6.9999999948777258E-2</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631925.66</v>
      </c>
      <c r="D638" s="54">
        <f>'PR-RAS'!E644</f>
        <v>0</v>
      </c>
      <c r="E638" s="54">
        <v>0</v>
      </c>
      <c r="F638" s="54">
        <v>0</v>
      </c>
      <c r="G638" s="56">
        <f t="shared" si="18"/>
        <v>402536.64542000002</v>
      </c>
      <c r="H638" s="56">
        <f t="shared" si="19"/>
        <v>0.33999999996740371</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973950.65999999654</v>
      </c>
      <c r="D639" s="54">
        <f>'PR-RAS'!E645</f>
        <v>1164752.0600000047</v>
      </c>
      <c r="E639" s="54">
        <v>0</v>
      </c>
      <c r="F639" s="54">
        <v>0</v>
      </c>
      <c r="G639" s="56">
        <f t="shared" si="18"/>
        <v>2107604.1496400037</v>
      </c>
      <c r="H639" s="56">
        <f t="shared" si="19"/>
        <v>0.40000000817235559</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230590.2</v>
      </c>
      <c r="D641" s="54">
        <f>'PR-RAS'!E647</f>
        <v>0</v>
      </c>
      <c r="E641" s="54">
        <v>0</v>
      </c>
      <c r="F641" s="54">
        <v>0</v>
      </c>
      <c r="G641" s="56">
        <f t="shared" si="18"/>
        <v>147577.728</v>
      </c>
      <c r="H641" s="56">
        <f t="shared" si="19"/>
        <v>0.20000000001164153</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1379.84</v>
      </c>
      <c r="D642" s="54">
        <f>'PR-RAS'!E649</f>
        <v>1497629.19</v>
      </c>
      <c r="E642" s="54">
        <v>0</v>
      </c>
      <c r="F642" s="54">
        <v>0</v>
      </c>
      <c r="G642" s="56">
        <f t="shared" ref="G642:G705" si="20">(B642/1000)*(C642*1+D642*2)</f>
        <v>1920845.0990199998</v>
      </c>
      <c r="H642" s="56">
        <f t="shared" ref="H642:H705" si="21">ABS(C642-ROUND(C642,0))+ABS(D642-ROUND(D642,0))</f>
        <v>0.3499999999442025</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13611222.939999999</v>
      </c>
      <c r="D643" s="54">
        <f>'PR-RAS'!E650</f>
        <v>28939057.34</v>
      </c>
      <c r="E643" s="54">
        <v>0</v>
      </c>
      <c r="F643" s="54">
        <v>0</v>
      </c>
      <c r="G643" s="56">
        <f t="shared" si="20"/>
        <v>45896154.752040006</v>
      </c>
      <c r="H643" s="56">
        <f t="shared" si="21"/>
        <v>0.40000000037252903</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12114973.59</v>
      </c>
      <c r="D644" s="54">
        <f>'PR-RAS'!E651</f>
        <v>28762672.760000002</v>
      </c>
      <c r="E644" s="54">
        <v>0</v>
      </c>
      <c r="F644" s="54">
        <v>0</v>
      </c>
      <c r="G644" s="56">
        <f t="shared" si="20"/>
        <v>44778725.187729999</v>
      </c>
      <c r="H644" s="56">
        <f t="shared" si="21"/>
        <v>0.64999999850988388</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1497629.1899999995</v>
      </c>
      <c r="D645" s="54">
        <f>'PR-RAS'!E652</f>
        <v>1674013.7699999996</v>
      </c>
      <c r="E645" s="54">
        <v>0</v>
      </c>
      <c r="F645" s="54">
        <v>0</v>
      </c>
      <c r="G645" s="56">
        <f t="shared" si="20"/>
        <v>3120602.9341199989</v>
      </c>
      <c r="H645" s="56">
        <f t="shared" si="21"/>
        <v>0.41999999992549419</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22</v>
      </c>
      <c r="D646" s="54">
        <f>'PR-RAS'!E653</f>
        <v>24</v>
      </c>
      <c r="E646" s="54">
        <v>0</v>
      </c>
      <c r="F646" s="54">
        <v>0</v>
      </c>
      <c r="G646" s="56">
        <f t="shared" si="20"/>
        <v>45.15</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22</v>
      </c>
      <c r="D648" s="54">
        <f>'PR-RAS'!E655</f>
        <v>24</v>
      </c>
      <c r="E648" s="54">
        <v>0</v>
      </c>
      <c r="F648" s="54">
        <v>0</v>
      </c>
      <c r="G648" s="56">
        <f t="shared" si="20"/>
        <v>45.29</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1195.4000000000001</v>
      </c>
      <c r="D653" s="54">
        <f>'PR-RAS'!E660</f>
        <v>2573.34</v>
      </c>
      <c r="E653" s="54">
        <v>0</v>
      </c>
      <c r="F653" s="54">
        <v>0</v>
      </c>
      <c r="G653" s="56">
        <f t="shared" si="20"/>
        <v>4135.0361599999997</v>
      </c>
      <c r="H653" s="56">
        <f t="shared" si="21"/>
        <v>0.74000000000023647</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1055767.24</v>
      </c>
      <c r="D654" s="54">
        <f>'PR-RAS'!E661</f>
        <v>1196457</v>
      </c>
      <c r="E654" s="54">
        <v>0</v>
      </c>
      <c r="F654" s="54">
        <v>0</v>
      </c>
      <c r="G654" s="56">
        <f t="shared" si="20"/>
        <v>2251988.8497200003</v>
      </c>
      <c r="H654" s="56">
        <f t="shared" si="21"/>
        <v>0.23999999999068677</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56111.9</v>
      </c>
      <c r="D655" s="54">
        <f>'PR-RAS'!E662</f>
        <v>85531.19</v>
      </c>
      <c r="E655" s="54">
        <v>0</v>
      </c>
      <c r="F655" s="54">
        <v>0</v>
      </c>
      <c r="G655" s="56">
        <f t="shared" si="20"/>
        <v>148571.97912</v>
      </c>
      <c r="H655" s="56">
        <f t="shared" si="21"/>
        <v>0.29000000000087311</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15926.74</v>
      </c>
      <c r="D658" s="54">
        <f>'PR-RAS'!E665</f>
        <v>22700</v>
      </c>
      <c r="E658" s="54">
        <v>0</v>
      </c>
      <c r="F658" s="54">
        <v>0</v>
      </c>
      <c r="G658" s="56">
        <f t="shared" si="20"/>
        <v>40291.668180000001</v>
      </c>
      <c r="H658" s="56">
        <f t="shared" si="21"/>
        <v>0.26000000000021828</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119450.52</v>
      </c>
      <c r="D659" s="54">
        <f>'PR-RAS'!E666</f>
        <v>38000</v>
      </c>
      <c r="E659" s="54">
        <v>0</v>
      </c>
      <c r="F659" s="54">
        <v>0</v>
      </c>
      <c r="G659" s="56">
        <f t="shared" si="20"/>
        <v>128606.44216000002</v>
      </c>
      <c r="H659" s="56">
        <f t="shared" si="21"/>
        <v>0.47999999999592546</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5972.53</v>
      </c>
      <c r="D666" s="54">
        <f>'PR-RAS'!E673</f>
        <v>15783.19</v>
      </c>
      <c r="E666" s="54">
        <v>0</v>
      </c>
      <c r="F666" s="54">
        <v>0</v>
      </c>
      <c r="G666" s="56">
        <f t="shared" si="20"/>
        <v>24963.375150000003</v>
      </c>
      <c r="H666" s="56">
        <f t="shared" si="21"/>
        <v>0.66000000000076398</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2747137.32</v>
      </c>
      <c r="D691" s="54">
        <f>'PR-RAS'!E698</f>
        <v>3281006.3</v>
      </c>
      <c r="E691" s="54">
        <v>0</v>
      </c>
      <c r="F691" s="54">
        <v>0</v>
      </c>
      <c r="G691" s="56">
        <f t="shared" si="20"/>
        <v>6423313.4447999997</v>
      </c>
      <c r="H691" s="56">
        <f t="shared" si="21"/>
        <v>0.61999999964609742</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2100</v>
      </c>
      <c r="E709" s="54">
        <v>0</v>
      </c>
      <c r="F709" s="54">
        <v>0</v>
      </c>
      <c r="G709" s="56">
        <f t="shared" si="22"/>
        <v>2973.6</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15976.77</v>
      </c>
      <c r="D711" s="54">
        <f>'PR-RAS'!E718</f>
        <v>16845.84</v>
      </c>
      <c r="E711" s="54">
        <v>0</v>
      </c>
      <c r="F711" s="54">
        <v>0</v>
      </c>
      <c r="G711" s="56">
        <f t="shared" si="22"/>
        <v>35264.599499999997</v>
      </c>
      <c r="H711" s="56">
        <f t="shared" si="23"/>
        <v>0.38999999999941792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5255.82</v>
      </c>
      <c r="D712" s="54">
        <f>'PR-RAS'!E719</f>
        <v>5255.88</v>
      </c>
      <c r="E712" s="54">
        <v>0</v>
      </c>
      <c r="F712" s="54">
        <v>0</v>
      </c>
      <c r="G712" s="56">
        <f t="shared" si="22"/>
        <v>11210.749379999999</v>
      </c>
      <c r="H712" s="56">
        <f t="shared" si="23"/>
        <v>0.3000000000001819</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494.86</v>
      </c>
      <c r="D714" s="54">
        <f>'PR-RAS'!E721</f>
        <v>0</v>
      </c>
      <c r="E714" s="54">
        <v>0</v>
      </c>
      <c r="F714" s="54">
        <v>0</v>
      </c>
      <c r="G714" s="56">
        <f t="shared" si="22"/>
        <v>352.83517999999998</v>
      </c>
      <c r="H714" s="56">
        <f t="shared" si="23"/>
        <v>0.13999999999998636</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5773.09</v>
      </c>
      <c r="D715" s="54">
        <f>'PR-RAS'!E722</f>
        <v>11482.29</v>
      </c>
      <c r="E715" s="54">
        <v>0</v>
      </c>
      <c r="F715" s="54">
        <v>0</v>
      </c>
      <c r="G715" s="56">
        <f t="shared" si="22"/>
        <v>20518.696380000001</v>
      </c>
      <c r="H715" s="56">
        <f t="shared" si="23"/>
        <v>0.38000000000101863</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1414.05</v>
      </c>
      <c r="D716" s="54">
        <f>'PR-RAS'!E723</f>
        <v>733.19</v>
      </c>
      <c r="E716" s="54">
        <v>0</v>
      </c>
      <c r="F716" s="54">
        <v>0</v>
      </c>
      <c r="G716" s="56">
        <f t="shared" si="22"/>
        <v>2059.5074500000001</v>
      </c>
      <c r="H716" s="56">
        <f t="shared" si="23"/>
        <v>0.24000000000000909</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139.36000000000001</v>
      </c>
      <c r="E717" s="54">
        <v>0</v>
      </c>
      <c r="F717" s="54">
        <v>0</v>
      </c>
      <c r="G717" s="56">
        <f t="shared" si="22"/>
        <v>199.56352000000001</v>
      </c>
      <c r="H717" s="56">
        <f t="shared" si="23"/>
        <v>0.36000000000001364</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35427.32</v>
      </c>
      <c r="D718" s="54">
        <f>'PR-RAS'!E725</f>
        <v>35360.660000000003</v>
      </c>
      <c r="E718" s="54">
        <v>0</v>
      </c>
      <c r="F718" s="54">
        <v>0</v>
      </c>
      <c r="G718" s="56">
        <f t="shared" si="22"/>
        <v>76108.57488</v>
      </c>
      <c r="H718" s="56">
        <f t="shared" si="23"/>
        <v>0.6599999999962165</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429.21</v>
      </c>
      <c r="D732" s="54">
        <f>'PR-RAS'!E739</f>
        <v>395.75</v>
      </c>
      <c r="E732" s="54">
        <v>0</v>
      </c>
      <c r="F732" s="54">
        <v>0</v>
      </c>
      <c r="G732" s="56">
        <f t="shared" si="22"/>
        <v>892.33901000000003</v>
      </c>
      <c r="H732" s="56">
        <f t="shared" si="23"/>
        <v>0.45999999999997954</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3415.01</v>
      </c>
      <c r="D735" s="54">
        <f>'PR-RAS'!E742</f>
        <v>8297.15</v>
      </c>
      <c r="E735" s="54">
        <v>0</v>
      </c>
      <c r="F735" s="54">
        <v>0</v>
      </c>
      <c r="G735" s="56">
        <f t="shared" si="22"/>
        <v>14686.833539999998</v>
      </c>
      <c r="H735" s="56">
        <f t="shared" si="23"/>
        <v>0.15999999999985448</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40163.74</v>
      </c>
      <c r="D752" s="54">
        <f>'PR-RAS'!E759</f>
        <v>34839.620000000003</v>
      </c>
      <c r="E752" s="54">
        <v>0</v>
      </c>
      <c r="F752" s="54">
        <v>0</v>
      </c>
      <c r="G752" s="56">
        <f t="shared" si="22"/>
        <v>82492.077980000002</v>
      </c>
      <c r="H752" s="56">
        <f t="shared" si="23"/>
        <v>0.63999999999941792</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8587.16</v>
      </c>
      <c r="D753" s="54">
        <f>'PR-RAS'!E760</f>
        <v>6971.12</v>
      </c>
      <c r="E753" s="54">
        <v>0</v>
      </c>
      <c r="F753" s="54">
        <v>0</v>
      </c>
      <c r="G753" s="56">
        <f t="shared" si="22"/>
        <v>16942.108800000002</v>
      </c>
      <c r="H753" s="56">
        <f t="shared" si="23"/>
        <v>0.27999999999974534</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7212.73</v>
      </c>
      <c r="D763" s="54">
        <f>'PR-RAS'!E770</f>
        <v>0</v>
      </c>
      <c r="E763" s="54">
        <v>0</v>
      </c>
      <c r="F763" s="54">
        <v>0</v>
      </c>
      <c r="G763" s="56">
        <f t="shared" si="22"/>
        <v>5496.1002600000002</v>
      </c>
      <c r="H763" s="56">
        <f t="shared" si="23"/>
        <v>0.27000000000043656</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16360.28</v>
      </c>
      <c r="D812" s="54">
        <f>'PR-RAS'!E819</f>
        <v>15420.98</v>
      </c>
      <c r="E812" s="54">
        <v>0</v>
      </c>
      <c r="F812" s="54">
        <v>0</v>
      </c>
      <c r="G812" s="56">
        <f t="shared" si="24"/>
        <v>38281.016640000002</v>
      </c>
      <c r="H812" s="56">
        <f t="shared" si="25"/>
        <v>0.30000000000109139</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130045.79</v>
      </c>
      <c r="D816" s="54">
        <f>'PR-RAS'!E823</f>
        <v>146031.38</v>
      </c>
      <c r="E816" s="54">
        <v>0</v>
      </c>
      <c r="F816" s="54">
        <v>0</v>
      </c>
      <c r="G816" s="56">
        <f t="shared" si="24"/>
        <v>344018.46824999998</v>
      </c>
      <c r="H816" s="56">
        <f t="shared" si="25"/>
        <v>0.59000000001105946</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97181.16</v>
      </c>
      <c r="D817" s="54">
        <f>'PR-RAS'!E824</f>
        <v>115451.36</v>
      </c>
      <c r="E817" s="54">
        <v>0</v>
      </c>
      <c r="F817" s="54">
        <v>0</v>
      </c>
      <c r="G817" s="56">
        <f t="shared" si="24"/>
        <v>267716.44607999997</v>
      </c>
      <c r="H817" s="56">
        <f t="shared" si="25"/>
        <v>0.52000000000407454</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3952.94</v>
      </c>
      <c r="D819" s="54">
        <f>'PR-RAS'!E826</f>
        <v>3863.38</v>
      </c>
      <c r="E819" s="54">
        <v>0</v>
      </c>
      <c r="F819" s="54">
        <v>0</v>
      </c>
      <c r="G819" s="56">
        <f t="shared" si="24"/>
        <v>9553.9946</v>
      </c>
      <c r="H819" s="56">
        <f t="shared" si="25"/>
        <v>0.44000000000005457</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290061.89</v>
      </c>
      <c r="D821" s="54">
        <f>'PR-RAS'!E828</f>
        <v>387064.7</v>
      </c>
      <c r="E821" s="54">
        <v>0</v>
      </c>
      <c r="F821" s="54">
        <v>0</v>
      </c>
      <c r="G821" s="56">
        <f t="shared" si="24"/>
        <v>872636.8578</v>
      </c>
      <c r="H821" s="56">
        <f t="shared" si="25"/>
        <v>0.40999999997438863</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222518</v>
      </c>
      <c r="D823" s="54">
        <f>'PR-RAS'!E830</f>
        <v>20761.27</v>
      </c>
      <c r="E823" s="54">
        <v>0</v>
      </c>
      <c r="F823" s="54">
        <v>0</v>
      </c>
      <c r="G823" s="56">
        <f t="shared" si="24"/>
        <v>217041.32387999998</v>
      </c>
      <c r="H823" s="56">
        <f t="shared" si="25"/>
        <v>0.27000000000043656</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230300.44</v>
      </c>
      <c r="D878" s="54">
        <f>'PR-RAS'!E885</f>
        <v>0</v>
      </c>
      <c r="E878" s="54">
        <v>0</v>
      </c>
      <c r="F878" s="54">
        <v>0</v>
      </c>
      <c r="G878" s="56">
        <f t="shared" si="26"/>
        <v>201973.48587999999</v>
      </c>
      <c r="H878" s="56">
        <f t="shared" si="27"/>
        <v>0.44000000000232831</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963271.25</v>
      </c>
      <c r="D879" s="54">
        <f>'PR-RAS'!E886</f>
        <v>305066.71999999997</v>
      </c>
      <c r="E879" s="54">
        <v>0</v>
      </c>
      <c r="F879" s="54">
        <v>0</v>
      </c>
      <c r="G879" s="56">
        <f t="shared" si="26"/>
        <v>1381449.31782</v>
      </c>
      <c r="H879" s="56">
        <f t="shared" si="27"/>
        <v>0.53000000002793968</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230257.08</v>
      </c>
      <c r="D939" s="54">
        <f>'PR-RAS'!E946</f>
        <v>0</v>
      </c>
      <c r="E939" s="54">
        <v>0</v>
      </c>
      <c r="F939" s="54">
        <v>0</v>
      </c>
      <c r="G939" s="56">
        <f t="shared" si="28"/>
        <v>215981.14103999999</v>
      </c>
      <c r="H939" s="56">
        <f t="shared" si="29"/>
        <v>7.9999999987194315E-2</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230300.44</v>
      </c>
      <c r="E946" s="54">
        <v>0</v>
      </c>
      <c r="F946" s="54">
        <v>0</v>
      </c>
      <c r="G946" s="56">
        <f t="shared" si="28"/>
        <v>435267.83159999998</v>
      </c>
      <c r="H946" s="56">
        <f t="shared" si="29"/>
        <v>0.44000000000232831</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101753.2</v>
      </c>
      <c r="D947" s="54">
        <f>'PR-RAS'!E954</f>
        <v>63416.94</v>
      </c>
      <c r="E947" s="54">
        <v>0</v>
      </c>
      <c r="F947" s="54">
        <v>0</v>
      </c>
      <c r="G947" s="56">
        <f t="shared" si="28"/>
        <v>216243.37768000001</v>
      </c>
      <c r="H947" s="56">
        <f t="shared" si="29"/>
        <v>0.25999999999476131</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165440.35</v>
      </c>
      <c r="D961" s="54">
        <f>'PR-RAS'!E968</f>
        <v>0</v>
      </c>
      <c r="E961" s="54">
        <v>0</v>
      </c>
      <c r="F961" s="54">
        <v>0</v>
      </c>
      <c r="G961" s="56">
        <f t="shared" si="28"/>
        <v>158822.736</v>
      </c>
      <c r="H961" s="56">
        <f t="shared" si="29"/>
        <v>0.35000000000582077</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629.66</v>
      </c>
      <c r="E962" s="54">
        <v>0</v>
      </c>
      <c r="F962" s="54">
        <v>0</v>
      </c>
      <c r="G962" s="56">
        <f t="shared" ref="G962:G983" si="30">(B962/1000)*(C962*1+D962*2)</f>
        <v>1210.20652</v>
      </c>
      <c r="H962" s="56">
        <f t="shared" ref="H962:H1025" si="31">ABS(C962-ROUND(C962,0))+ABS(D962-ROUND(D962,0))</f>
        <v>0.34000000000003183</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16752597.65</v>
      </c>
      <c r="D984" s="61">
        <f>BILANCA!E6</f>
        <v>21140884.73</v>
      </c>
      <c r="E984" s="61">
        <v>0</v>
      </c>
      <c r="F984" s="61">
        <v>0</v>
      </c>
      <c r="G984" s="62">
        <f t="shared" ref="G984:G1047" si="32">B984/1000*C984+B984/500*D984</f>
        <v>59034.367110000007</v>
      </c>
      <c r="H984" s="62">
        <f t="shared" si="31"/>
        <v>0.61999999918043613</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14135714.310000001</v>
      </c>
      <c r="D985" s="54">
        <f>BILANCA!E7</f>
        <v>18750532.300000001</v>
      </c>
      <c r="E985" s="54">
        <v>0</v>
      </c>
      <c r="F985" s="54">
        <v>0</v>
      </c>
      <c r="G985" s="56">
        <f t="shared" si="32"/>
        <v>103273.55782000002</v>
      </c>
      <c r="H985" s="56">
        <f t="shared" si="31"/>
        <v>0.6100000012665987</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2336933.4500000002</v>
      </c>
      <c r="D986" s="54">
        <f>BILANCA!E8</f>
        <v>2436052.98</v>
      </c>
      <c r="E986" s="54">
        <v>0</v>
      </c>
      <c r="F986" s="54">
        <v>0</v>
      </c>
      <c r="G986" s="56">
        <f t="shared" si="32"/>
        <v>21627.11823</v>
      </c>
      <c r="H986" s="56">
        <f t="shared" si="31"/>
        <v>0.47000000020489097</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2335915.1</v>
      </c>
      <c r="D987" s="54">
        <f>BILANCA!E9</f>
        <v>2435034.63</v>
      </c>
      <c r="E987" s="54">
        <v>0</v>
      </c>
      <c r="F987" s="54">
        <v>0</v>
      </c>
      <c r="G987" s="56">
        <f t="shared" si="32"/>
        <v>28823.937440000002</v>
      </c>
      <c r="H987" s="56">
        <f t="shared" si="31"/>
        <v>0.47000000020489097</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2962.47</v>
      </c>
      <c r="D988" s="54">
        <f>BILANCA!E10</f>
        <v>2962.47</v>
      </c>
      <c r="E988" s="54">
        <v>0</v>
      </c>
      <c r="F988" s="54">
        <v>0</v>
      </c>
      <c r="G988" s="56">
        <f t="shared" si="32"/>
        <v>44.437049999999999</v>
      </c>
      <c r="H988" s="56">
        <f t="shared" si="31"/>
        <v>0.93999999999959982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1944.12</v>
      </c>
      <c r="D989" s="54">
        <f>BILANCA!E11</f>
        <v>1944.12</v>
      </c>
      <c r="E989" s="54">
        <v>0</v>
      </c>
      <c r="F989" s="54">
        <v>0</v>
      </c>
      <c r="G989" s="56">
        <f t="shared" si="32"/>
        <v>34.994159999999994</v>
      </c>
      <c r="H989" s="56">
        <f t="shared" si="31"/>
        <v>0.23999999999978172</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10482832.65</v>
      </c>
      <c r="D990" s="54">
        <f>BILANCA!E12</f>
        <v>16178875.140000002</v>
      </c>
      <c r="E990" s="54">
        <v>0</v>
      </c>
      <c r="F990" s="54">
        <v>0</v>
      </c>
      <c r="G990" s="56">
        <f t="shared" si="32"/>
        <v>299884.08051000006</v>
      </c>
      <c r="H990" s="56">
        <f t="shared" si="31"/>
        <v>0.49000000208616257</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9711764.629999999</v>
      </c>
      <c r="D991" s="54">
        <f>BILANCA!E13</f>
        <v>15078243.59</v>
      </c>
      <c r="E991" s="54">
        <v>0</v>
      </c>
      <c r="F991" s="54">
        <v>0</v>
      </c>
      <c r="G991" s="56">
        <f t="shared" si="32"/>
        <v>318946.01448000001</v>
      </c>
      <c r="H991" s="56">
        <f t="shared" si="31"/>
        <v>0.7800000011920929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37397.599999999999</v>
      </c>
      <c r="D992" s="54">
        <f>BILANCA!E14</f>
        <v>37397.599999999999</v>
      </c>
      <c r="E992" s="54">
        <v>0</v>
      </c>
      <c r="F992" s="54">
        <v>0</v>
      </c>
      <c r="G992" s="56">
        <f t="shared" si="32"/>
        <v>1009.7352</v>
      </c>
      <c r="H992" s="56">
        <f t="shared" si="31"/>
        <v>0.80000000000291038</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6473907.6299999999</v>
      </c>
      <c r="D993" s="54">
        <f>BILANCA!E15</f>
        <v>7708997.5999999996</v>
      </c>
      <c r="E993" s="54">
        <v>0</v>
      </c>
      <c r="F993" s="54">
        <v>0</v>
      </c>
      <c r="G993" s="56">
        <f t="shared" si="32"/>
        <v>218919.02830000001</v>
      </c>
      <c r="H993" s="56">
        <f t="shared" si="31"/>
        <v>0.77000000048428774</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7257229.9199999999</v>
      </c>
      <c r="D994" s="54">
        <f>BILANCA!E16</f>
        <v>11783172.32</v>
      </c>
      <c r="E994" s="54">
        <v>0</v>
      </c>
      <c r="F994" s="54">
        <v>0</v>
      </c>
      <c r="G994" s="56">
        <f t="shared" si="32"/>
        <v>339059.32016</v>
      </c>
      <c r="H994" s="56">
        <f t="shared" si="31"/>
        <v>0.40000000037252903</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1025528.92</v>
      </c>
      <c r="D995" s="54">
        <f>BILANCA!E17</f>
        <v>1058060.6000000001</v>
      </c>
      <c r="E995" s="54">
        <v>0</v>
      </c>
      <c r="F995" s="54">
        <v>0</v>
      </c>
      <c r="G995" s="56">
        <f t="shared" si="32"/>
        <v>37699.801440000003</v>
      </c>
      <c r="H995" s="56">
        <f t="shared" si="31"/>
        <v>0.47999999986495823</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5082299.4400000004</v>
      </c>
      <c r="D996" s="54">
        <f>BILANCA!E18</f>
        <v>5509384.5300000003</v>
      </c>
      <c r="E996" s="54">
        <v>0</v>
      </c>
      <c r="F996" s="54">
        <v>0</v>
      </c>
      <c r="G996" s="56">
        <f t="shared" si="32"/>
        <v>209313.89050000001</v>
      </c>
      <c r="H996" s="56">
        <f t="shared" si="31"/>
        <v>0.91000000014901161</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296430.46999999986</v>
      </c>
      <c r="D997" s="54">
        <f>BILANCA!E19</f>
        <v>263891.13</v>
      </c>
      <c r="E997" s="54">
        <v>0</v>
      </c>
      <c r="F997" s="54">
        <v>0</v>
      </c>
      <c r="G997" s="56">
        <f t="shared" si="32"/>
        <v>11538.978219999997</v>
      </c>
      <c r="H997" s="56">
        <f t="shared" si="31"/>
        <v>0.59999999986030161</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168474.19</v>
      </c>
      <c r="D998" s="54">
        <f>BILANCA!E20</f>
        <v>184874.4</v>
      </c>
      <c r="E998" s="54">
        <v>0</v>
      </c>
      <c r="F998" s="54">
        <v>0</v>
      </c>
      <c r="G998" s="56">
        <f t="shared" si="32"/>
        <v>8073.3448499999995</v>
      </c>
      <c r="H998" s="56">
        <f t="shared" si="31"/>
        <v>0.58999999999650754</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24909.68</v>
      </c>
      <c r="D999" s="54">
        <f>BILANCA!E21</f>
        <v>25409.68</v>
      </c>
      <c r="E999" s="54">
        <v>0</v>
      </c>
      <c r="F999" s="54">
        <v>0</v>
      </c>
      <c r="G999" s="56">
        <f t="shared" si="32"/>
        <v>1211.66464</v>
      </c>
      <c r="H999" s="56">
        <f t="shared" si="31"/>
        <v>0.63999999999941792</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485454.86</v>
      </c>
      <c r="D1000" s="54">
        <f>BILANCA!E22</f>
        <v>486600.38</v>
      </c>
      <c r="E1000" s="54">
        <v>0</v>
      </c>
      <c r="F1000" s="54">
        <v>0</v>
      </c>
      <c r="G1000" s="56">
        <f t="shared" si="32"/>
        <v>24797.145540000005</v>
      </c>
      <c r="H1000" s="56">
        <f t="shared" si="31"/>
        <v>0.52000000001862645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63754.7</v>
      </c>
      <c r="D1003" s="54">
        <f>BILANCA!E25</f>
        <v>66395.789999999994</v>
      </c>
      <c r="E1003" s="54">
        <v>0</v>
      </c>
      <c r="F1003" s="54">
        <v>0</v>
      </c>
      <c r="G1003" s="56">
        <f t="shared" si="32"/>
        <v>3930.9256</v>
      </c>
      <c r="H1003" s="56">
        <f t="shared" si="31"/>
        <v>0.51000000000931323</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437066.93</v>
      </c>
      <c r="D1004" s="54">
        <f>BILANCA!E26</f>
        <v>453937.5</v>
      </c>
      <c r="E1004" s="54">
        <v>0</v>
      </c>
      <c r="F1004" s="54">
        <v>0</v>
      </c>
      <c r="G1004" s="56">
        <f t="shared" si="32"/>
        <v>28243.78053</v>
      </c>
      <c r="H1004" s="56">
        <f t="shared" si="31"/>
        <v>0.57000000000698492</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883229.89</v>
      </c>
      <c r="D1006" s="54">
        <f>BILANCA!E28</f>
        <v>953326.62</v>
      </c>
      <c r="E1006" s="54">
        <v>0</v>
      </c>
      <c r="F1006" s="54">
        <v>0</v>
      </c>
      <c r="G1006" s="56">
        <f t="shared" si="32"/>
        <v>64167.311990000002</v>
      </c>
      <c r="H1006" s="56">
        <f t="shared" si="31"/>
        <v>0.48999999999068677</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7506.8100000000049</v>
      </c>
      <c r="D1007" s="54">
        <f>BILANCA!E29</f>
        <v>1277.8100000000049</v>
      </c>
      <c r="E1007" s="54">
        <v>0</v>
      </c>
      <c r="F1007" s="54">
        <v>0</v>
      </c>
      <c r="G1007" s="56">
        <f t="shared" si="32"/>
        <v>241.49832000000038</v>
      </c>
      <c r="H1007" s="56">
        <f t="shared" si="31"/>
        <v>0.3799999999901047</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53986.01</v>
      </c>
      <c r="D1008" s="54">
        <f>BILANCA!E30</f>
        <v>53986.01</v>
      </c>
      <c r="E1008" s="54">
        <v>0</v>
      </c>
      <c r="F1008" s="54">
        <v>0</v>
      </c>
      <c r="G1008" s="56">
        <f t="shared" si="32"/>
        <v>4048.9507500000004</v>
      </c>
      <c r="H1008" s="56">
        <f t="shared" si="31"/>
        <v>2.0000000004074536E-2</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46479.199999999997</v>
      </c>
      <c r="D1012" s="54">
        <f>BILANCA!E34</f>
        <v>52708.2</v>
      </c>
      <c r="E1012" s="54">
        <v>0</v>
      </c>
      <c r="F1012" s="54">
        <v>0</v>
      </c>
      <c r="G1012" s="56">
        <f t="shared" si="32"/>
        <v>4404.9724000000006</v>
      </c>
      <c r="H1012" s="56">
        <f t="shared" si="31"/>
        <v>0.39999999999417923</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1907.89</v>
      </c>
      <c r="D1013" s="54">
        <f>BILANCA!E35</f>
        <v>1907.89</v>
      </c>
      <c r="E1013" s="54">
        <v>0</v>
      </c>
      <c r="F1013" s="54">
        <v>0</v>
      </c>
      <c r="G1013" s="56">
        <f t="shared" si="32"/>
        <v>171.71010000000001</v>
      </c>
      <c r="H1013" s="56">
        <f t="shared" si="31"/>
        <v>0.21999999999979991</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1907.89</v>
      </c>
      <c r="D1015" s="54">
        <f>BILANCA!E37</f>
        <v>1907.89</v>
      </c>
      <c r="E1015" s="54">
        <v>0</v>
      </c>
      <c r="F1015" s="54">
        <v>0</v>
      </c>
      <c r="G1015" s="56">
        <f t="shared" si="32"/>
        <v>183.15744000000001</v>
      </c>
      <c r="H1015" s="56">
        <f t="shared" si="31"/>
        <v>0.21999999999979991</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465222.85000000021</v>
      </c>
      <c r="D1023" s="54">
        <f>BILANCA!E45</f>
        <v>833554.7200000002</v>
      </c>
      <c r="E1023" s="54">
        <v>0</v>
      </c>
      <c r="F1023" s="54">
        <v>0</v>
      </c>
      <c r="G1023" s="56">
        <f t="shared" si="32"/>
        <v>85293.291600000026</v>
      </c>
      <c r="H1023" s="56">
        <f t="shared" si="31"/>
        <v>0.42999999958556145</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1107644.32</v>
      </c>
      <c r="D1026" s="54">
        <f>BILANCA!E48</f>
        <v>1703824.09</v>
      </c>
      <c r="E1026" s="54">
        <v>0</v>
      </c>
      <c r="F1026" s="54">
        <v>0</v>
      </c>
      <c r="G1026" s="56">
        <f t="shared" si="32"/>
        <v>194157.57750000001</v>
      </c>
      <c r="H1026" s="56">
        <f t="shared" ref="H1026:H1089" si="33">ABS(C1026-ROUND(C1026,0))+ABS(D1026-ROUND(D1026,0))</f>
        <v>0.41000000014901161</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3235.12</v>
      </c>
      <c r="D1027" s="54">
        <f>BILANCA!E49</f>
        <v>3235.12</v>
      </c>
      <c r="E1027" s="54">
        <v>0</v>
      </c>
      <c r="F1027" s="54">
        <v>0</v>
      </c>
      <c r="G1027" s="56">
        <f t="shared" si="32"/>
        <v>427.03583999999989</v>
      </c>
      <c r="H1027" s="56">
        <f t="shared" si="33"/>
        <v>0.23999999999978172</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645656.59</v>
      </c>
      <c r="D1028" s="54">
        <f>BILANCA!E50</f>
        <v>873504.49</v>
      </c>
      <c r="E1028" s="54">
        <v>0</v>
      </c>
      <c r="F1028" s="54">
        <v>0</v>
      </c>
      <c r="G1028" s="56">
        <f t="shared" si="32"/>
        <v>107669.95065</v>
      </c>
      <c r="H1028" s="56">
        <f t="shared" si="33"/>
        <v>0.90000000002328306</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9148.679999999993</v>
      </c>
      <c r="D1030" s="54">
        <f>BILANCA!E52</f>
        <v>9148.6800000000221</v>
      </c>
      <c r="E1030" s="54">
        <v>0</v>
      </c>
      <c r="F1030" s="54">
        <v>0</v>
      </c>
      <c r="G1030" s="56">
        <f t="shared" si="32"/>
        <v>1289.9638800000018</v>
      </c>
      <c r="H1030" s="56">
        <f t="shared" si="33"/>
        <v>0.63999999998486601</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193571.11</v>
      </c>
      <c r="D1032" s="54">
        <f>BILANCA!E54</f>
        <v>223235.54</v>
      </c>
      <c r="E1032" s="54">
        <v>0</v>
      </c>
      <c r="F1032" s="54">
        <v>0</v>
      </c>
      <c r="G1032" s="56">
        <f t="shared" si="32"/>
        <v>31362.067309999999</v>
      </c>
      <c r="H1032" s="56">
        <f t="shared" si="33"/>
        <v>0.56999999997788109</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184422.43</v>
      </c>
      <c r="D1033" s="54">
        <f>BILANCA!E55</f>
        <v>214086.86</v>
      </c>
      <c r="E1033" s="54">
        <v>0</v>
      </c>
      <c r="F1033" s="54">
        <v>0</v>
      </c>
      <c r="G1033" s="56">
        <f t="shared" si="32"/>
        <v>30629.807500000003</v>
      </c>
      <c r="H1033" s="56">
        <f t="shared" si="33"/>
        <v>0.57000000000698492</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1306799.53</v>
      </c>
      <c r="D1034" s="54">
        <f>BILANCA!E56</f>
        <v>126455.5</v>
      </c>
      <c r="E1034" s="54">
        <v>0</v>
      </c>
      <c r="F1034" s="54">
        <v>0</v>
      </c>
      <c r="G1034" s="56">
        <f t="shared" si="32"/>
        <v>79545.237029999989</v>
      </c>
      <c r="H1034" s="56">
        <f t="shared" si="33"/>
        <v>0.96999999997206032</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1180344.03</v>
      </c>
      <c r="D1035" s="54">
        <f>BILANCA!E57</f>
        <v>0</v>
      </c>
      <c r="E1035" s="54">
        <v>0</v>
      </c>
      <c r="F1035" s="54">
        <v>0</v>
      </c>
      <c r="G1035" s="56">
        <f t="shared" si="32"/>
        <v>61377.889559999996</v>
      </c>
      <c r="H1035" s="56">
        <f t="shared" si="33"/>
        <v>3.0000000027939677E-2</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126455.5</v>
      </c>
      <c r="D1039" s="54">
        <f>BILANCA!E61</f>
        <v>126455.5</v>
      </c>
      <c r="E1039" s="54">
        <v>0</v>
      </c>
      <c r="F1039" s="54">
        <v>0</v>
      </c>
      <c r="G1039" s="56">
        <f t="shared" si="32"/>
        <v>21244.523999999998</v>
      </c>
      <c r="H1039" s="56">
        <f t="shared" si="33"/>
        <v>1</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2616883.3400000003</v>
      </c>
      <c r="D1046" s="54">
        <f>BILANCA!E68</f>
        <v>2390352.4300000002</v>
      </c>
      <c r="E1046" s="54">
        <v>0</v>
      </c>
      <c r="F1046" s="54">
        <v>0</v>
      </c>
      <c r="G1046" s="56">
        <f t="shared" si="32"/>
        <v>466048.05660000007</v>
      </c>
      <c r="H1046" s="56">
        <f t="shared" si="33"/>
        <v>0.77000000048428774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1497629.19</v>
      </c>
      <c r="D1047" s="54">
        <f>BILANCA!E69</f>
        <v>1674013.7699999998</v>
      </c>
      <c r="E1047" s="54">
        <v>0</v>
      </c>
      <c r="F1047" s="54">
        <v>0</v>
      </c>
      <c r="G1047" s="56">
        <f t="shared" si="32"/>
        <v>310122.03071999998</v>
      </c>
      <c r="H1047" s="56">
        <f t="shared" si="33"/>
        <v>0.42000000015832484</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1472168.51</v>
      </c>
      <c r="D1048" s="54">
        <f>BILANCA!E70</f>
        <v>1673582.38</v>
      </c>
      <c r="E1048" s="54">
        <v>0</v>
      </c>
      <c r="F1048" s="54">
        <v>0</v>
      </c>
      <c r="G1048" s="56">
        <f t="shared" ref="G1048:G1111" si="34">B1048/1000*C1048+B1048/500*D1048</f>
        <v>313256.66255000001</v>
      </c>
      <c r="H1048" s="56">
        <f t="shared" si="33"/>
        <v>0.86999999987892807</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1472168.51</v>
      </c>
      <c r="D1050" s="54">
        <f>BILANCA!E72</f>
        <v>1673582.38</v>
      </c>
      <c r="E1050" s="54">
        <v>0</v>
      </c>
      <c r="F1050" s="54">
        <v>0</v>
      </c>
      <c r="G1050" s="56">
        <f t="shared" si="34"/>
        <v>322895.32909000001</v>
      </c>
      <c r="H1050" s="56">
        <f t="shared" si="33"/>
        <v>0.86999999987892807</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25460.68</v>
      </c>
      <c r="D1053" s="54">
        <f>BILANCA!E75</f>
        <v>0</v>
      </c>
      <c r="E1053" s="54">
        <v>0</v>
      </c>
      <c r="F1053" s="54">
        <v>0</v>
      </c>
      <c r="G1053" s="56">
        <f t="shared" si="34"/>
        <v>1782.2476000000001</v>
      </c>
      <c r="H1053" s="56">
        <f t="shared" si="33"/>
        <v>0.31999999999970896</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431.39</v>
      </c>
      <c r="E1054" s="54">
        <v>0</v>
      </c>
      <c r="F1054" s="54">
        <v>0</v>
      </c>
      <c r="G1054" s="56">
        <f t="shared" si="34"/>
        <v>61.257379999999991</v>
      </c>
      <c r="H1054" s="56">
        <f t="shared" si="33"/>
        <v>0.38999999999998636</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5856.23</v>
      </c>
      <c r="D1056" s="54">
        <f>BILANCA!E78</f>
        <v>34076.35</v>
      </c>
      <c r="E1056" s="54">
        <v>0</v>
      </c>
      <c r="F1056" s="54">
        <v>0</v>
      </c>
      <c r="G1056" s="56">
        <f t="shared" si="34"/>
        <v>5402.6518899999992</v>
      </c>
      <c r="H1056" s="56">
        <f t="shared" si="33"/>
        <v>0.57999999999810825</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4.82</v>
      </c>
      <c r="D1062" s="54">
        <f>BILANCA!E84</f>
        <v>24.11</v>
      </c>
      <c r="E1062" s="54">
        <v>0</v>
      </c>
      <c r="F1062" s="54">
        <v>0</v>
      </c>
      <c r="G1062" s="56">
        <f t="shared" si="34"/>
        <v>4.1901599999999997</v>
      </c>
      <c r="H1062" s="56">
        <f t="shared" si="33"/>
        <v>0.28999999999999915</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5851.41</v>
      </c>
      <c r="D1064" s="54">
        <f>BILANCA!E86</f>
        <v>34052.239999999998</v>
      </c>
      <c r="E1064" s="54">
        <v>0</v>
      </c>
      <c r="F1064" s="54">
        <v>0</v>
      </c>
      <c r="G1064" s="56">
        <f t="shared" si="34"/>
        <v>5990.4270900000001</v>
      </c>
      <c r="H1064" s="56">
        <f t="shared" si="33"/>
        <v>0.64999999999781721</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310015.26</v>
      </c>
      <c r="D1112" s="54">
        <f>BILANCA!E134</f>
        <v>310023.09000000003</v>
      </c>
      <c r="E1112" s="54">
        <v>0</v>
      </c>
      <c r="F1112" s="54">
        <v>0</v>
      </c>
      <c r="G1112" s="56">
        <f t="shared" ref="G1112:G1175" si="36">B1112/1000*C1112+B1112/500*D1112</f>
        <v>119977.92576000001</v>
      </c>
      <c r="H1112" s="56">
        <f t="shared" si="35"/>
        <v>0.3500000000349246</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310015.26</v>
      </c>
      <c r="D1113" s="54">
        <f>BILANCA!E135</f>
        <v>310023.09000000003</v>
      </c>
      <c r="E1113" s="54">
        <v>0</v>
      </c>
      <c r="F1113" s="54">
        <v>0</v>
      </c>
      <c r="G1113" s="56">
        <f t="shared" si="36"/>
        <v>120907.98720000002</v>
      </c>
      <c r="H1113" s="56">
        <f t="shared" si="35"/>
        <v>0.3500000000349246</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310015.26</v>
      </c>
      <c r="D1119" s="54">
        <f>BILANCA!E141</f>
        <v>310023.09000000003</v>
      </c>
      <c r="E1119" s="54">
        <v>0</v>
      </c>
      <c r="F1119" s="54">
        <v>0</v>
      </c>
      <c r="G1119" s="56">
        <f t="shared" si="36"/>
        <v>126488.35584000002</v>
      </c>
      <c r="H1119" s="56">
        <f t="shared" si="35"/>
        <v>0.3500000000349246</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565011.00999999989</v>
      </c>
      <c r="D1124" s="54">
        <f>BILANCA!E146</f>
        <v>370806</v>
      </c>
      <c r="E1124" s="54">
        <v>0</v>
      </c>
      <c r="F1124" s="54">
        <v>0</v>
      </c>
      <c r="G1124" s="56">
        <f t="shared" si="36"/>
        <v>184233.84440999996</v>
      </c>
      <c r="H1124" s="56">
        <f t="shared" si="35"/>
        <v>9.9999998928979039E-3</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337908.96</v>
      </c>
      <c r="D1125" s="54">
        <f>BILANCA!E147</f>
        <v>268523.11</v>
      </c>
      <c r="E1125" s="54">
        <v>0</v>
      </c>
      <c r="F1125" s="54">
        <v>0</v>
      </c>
      <c r="G1125" s="56">
        <f t="shared" si="36"/>
        <v>124243.63556</v>
      </c>
      <c r="H1125" s="56">
        <f t="shared" si="35"/>
        <v>0.1499999999650754</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249706.7</v>
      </c>
      <c r="D1127" s="54">
        <f>BILANCA!E149</f>
        <v>59730.6</v>
      </c>
      <c r="E1127" s="54">
        <v>0</v>
      </c>
      <c r="F1127" s="54">
        <v>0</v>
      </c>
      <c r="G1127" s="56">
        <f t="shared" si="36"/>
        <v>53160.177599999995</v>
      </c>
      <c r="H1127" s="56">
        <f t="shared" si="35"/>
        <v>0.69999999998981366</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6437.06</v>
      </c>
      <c r="D1131" s="54">
        <f>BILANCA!E153</f>
        <v>1120</v>
      </c>
      <c r="E1131" s="54">
        <v>0</v>
      </c>
      <c r="F1131" s="54">
        <v>0</v>
      </c>
      <c r="G1131" s="56">
        <f t="shared" si="36"/>
        <v>1284.20488</v>
      </c>
      <c r="H1131" s="56">
        <f t="shared" si="35"/>
        <v>6.0000000000400178E-2</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243269.64</v>
      </c>
      <c r="D1135" s="54">
        <f>BILANCA!E157</f>
        <v>58610.6</v>
      </c>
      <c r="E1135" s="54">
        <v>0</v>
      </c>
      <c r="F1135" s="54">
        <v>0</v>
      </c>
      <c r="G1135" s="56">
        <f t="shared" si="36"/>
        <v>54794.607680000001</v>
      </c>
      <c r="H1135" s="56">
        <f t="shared" si="35"/>
        <v>0.75999999998748535</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3723.01</v>
      </c>
      <c r="D1136" s="54">
        <f>BILANCA!E158</f>
        <v>4581.9799999999996</v>
      </c>
      <c r="E1136" s="54">
        <v>0</v>
      </c>
      <c r="F1136" s="54">
        <v>0</v>
      </c>
      <c r="G1136" s="56">
        <f t="shared" si="36"/>
        <v>1971.7064099999998</v>
      </c>
      <c r="H1136" s="56">
        <f t="shared" si="35"/>
        <v>3.0000000000654836E-2</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784545.32</v>
      </c>
      <c r="D1137" s="54">
        <f>BILANCA!E159</f>
        <v>777935.59</v>
      </c>
      <c r="E1137" s="54">
        <v>0</v>
      </c>
      <c r="F1137" s="54">
        <v>0</v>
      </c>
      <c r="G1137" s="56">
        <f t="shared" si="36"/>
        <v>360424.14099999995</v>
      </c>
      <c r="H1137" s="56">
        <f t="shared" si="35"/>
        <v>0.72999999998137355</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810.14</v>
      </c>
      <c r="D1140" s="54">
        <f>BILANCA!E162</f>
        <v>529.91999999999996</v>
      </c>
      <c r="E1140" s="54">
        <v>0</v>
      </c>
      <c r="F1140" s="54">
        <v>0</v>
      </c>
      <c r="G1140" s="56">
        <f t="shared" si="36"/>
        <v>293.58686</v>
      </c>
      <c r="H1140" s="56">
        <f t="shared" si="35"/>
        <v>0.22000000000002728</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811683.12</v>
      </c>
      <c r="D1141" s="54">
        <f>BILANCA!E163</f>
        <v>740495.2</v>
      </c>
      <c r="E1141" s="54">
        <v>0</v>
      </c>
      <c r="F1141" s="54">
        <v>0</v>
      </c>
      <c r="G1141" s="56">
        <f t="shared" si="36"/>
        <v>362242.41616000002</v>
      </c>
      <c r="H1141" s="56">
        <f t="shared" si="35"/>
        <v>0.31999999994877726</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7781.4500000000007</v>
      </c>
      <c r="D1142" s="54">
        <f>BILANCA!E164</f>
        <v>1433.2199999999975</v>
      </c>
      <c r="E1142" s="54">
        <v>0</v>
      </c>
      <c r="F1142" s="54">
        <v>0</v>
      </c>
      <c r="G1142" s="56">
        <f t="shared" si="36"/>
        <v>1693.0145099999995</v>
      </c>
      <c r="H1142" s="56">
        <f t="shared" si="35"/>
        <v>0.66999999999825377</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24210.73</v>
      </c>
      <c r="D1144" s="54">
        <f>BILANCA!E166</f>
        <v>17963.55</v>
      </c>
      <c r="E1144" s="54">
        <v>0</v>
      </c>
      <c r="F1144" s="54">
        <v>0</v>
      </c>
      <c r="G1144" s="56">
        <f t="shared" si="36"/>
        <v>9682.190630000001</v>
      </c>
      <c r="H1144" s="56">
        <f t="shared" si="35"/>
        <v>0.72000000000116415</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16429.28</v>
      </c>
      <c r="D1147" s="54">
        <f>BILANCA!E169</f>
        <v>16530.330000000002</v>
      </c>
      <c r="E1147" s="54">
        <v>0</v>
      </c>
      <c r="F1147" s="54">
        <v>0</v>
      </c>
      <c r="G1147" s="56">
        <f t="shared" si="36"/>
        <v>8116.35016</v>
      </c>
      <c r="H1147" s="56">
        <f t="shared" si="35"/>
        <v>0.61000000000058208</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230590.2</v>
      </c>
      <c r="D1148" s="54">
        <f>BILANCA!E170</f>
        <v>0</v>
      </c>
      <c r="E1148" s="54">
        <v>0</v>
      </c>
      <c r="F1148" s="54">
        <v>0</v>
      </c>
      <c r="G1148" s="56">
        <f t="shared" si="36"/>
        <v>38047.383000000002</v>
      </c>
      <c r="H1148" s="56">
        <f t="shared" si="35"/>
        <v>0.20000000001164153</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289.76</v>
      </c>
      <c r="D1150" s="54">
        <f>BILANCA!E172</f>
        <v>0</v>
      </c>
      <c r="E1150" s="54">
        <v>0</v>
      </c>
      <c r="F1150" s="54">
        <v>0</v>
      </c>
      <c r="G1150" s="56">
        <f t="shared" si="36"/>
        <v>48.389920000000004</v>
      </c>
      <c r="H1150" s="56">
        <f t="shared" si="35"/>
        <v>0.24000000000000909</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230300.44</v>
      </c>
      <c r="D1151" s="54">
        <f>BILANCA!E173</f>
        <v>0</v>
      </c>
      <c r="E1151" s="54">
        <v>0</v>
      </c>
      <c r="F1151" s="54">
        <v>0</v>
      </c>
      <c r="G1151" s="56">
        <f t="shared" si="36"/>
        <v>38690.473920000004</v>
      </c>
      <c r="H1151" s="56">
        <f t="shared" si="35"/>
        <v>0.44000000000232831</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16752597.65</v>
      </c>
      <c r="D1152" s="54">
        <f>BILANCA!E175</f>
        <v>21140884.729999997</v>
      </c>
      <c r="E1152" s="54">
        <v>0</v>
      </c>
      <c r="F1152" s="54">
        <v>0</v>
      </c>
      <c r="G1152" s="56">
        <f t="shared" si="36"/>
        <v>9976808.0415899996</v>
      </c>
      <c r="H1152" s="56">
        <f t="shared" si="35"/>
        <v>0.62000000290572643</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2036319.69</v>
      </c>
      <c r="D1153" s="54">
        <f>BILANCA!E176</f>
        <v>1837683.03</v>
      </c>
      <c r="E1153" s="54">
        <v>0</v>
      </c>
      <c r="F1153" s="54">
        <v>0</v>
      </c>
      <c r="G1153" s="56">
        <f t="shared" si="36"/>
        <v>970986.57750000013</v>
      </c>
      <c r="H1153" s="56">
        <f t="shared" si="35"/>
        <v>0.34000000008381903</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446089.51</v>
      </c>
      <c r="D1154" s="54">
        <f>BILANCA!E177</f>
        <v>422296.95</v>
      </c>
      <c r="E1154" s="54">
        <v>0</v>
      </c>
      <c r="F1154" s="54">
        <v>0</v>
      </c>
      <c r="G1154" s="56">
        <f t="shared" si="36"/>
        <v>220706.86311000003</v>
      </c>
      <c r="H1154" s="56">
        <f t="shared" ref="H1154:H1217" si="37">ABS(C1154-ROUND(C1154,0))+ABS(D1154-ROUND(D1154,0))</f>
        <v>0.53999999997904524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41287.89</v>
      </c>
      <c r="D1155" s="54">
        <f>BILANCA!E178</f>
        <v>46993.48</v>
      </c>
      <c r="E1155" s="54">
        <v>0</v>
      </c>
      <c r="F1155" s="54">
        <v>0</v>
      </c>
      <c r="G1155" s="56">
        <f t="shared" si="36"/>
        <v>23267.2742</v>
      </c>
      <c r="H1155" s="56">
        <f t="shared" si="37"/>
        <v>0.5900000000037835</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275030.65999999997</v>
      </c>
      <c r="D1156" s="54">
        <f>BILANCA!E179</f>
        <v>217552.78</v>
      </c>
      <c r="E1156" s="54">
        <v>0</v>
      </c>
      <c r="F1156" s="54">
        <v>0</v>
      </c>
      <c r="G1156" s="56">
        <f t="shared" si="36"/>
        <v>122853.56605999998</v>
      </c>
      <c r="H1156" s="56">
        <f t="shared" si="37"/>
        <v>0.56000000002677552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1398.89</v>
      </c>
      <c r="D1157" s="54">
        <f>BILANCA!E180</f>
        <v>2163.6799999999998</v>
      </c>
      <c r="E1157" s="54">
        <v>0</v>
      </c>
      <c r="F1157" s="54">
        <v>0</v>
      </c>
      <c r="G1157" s="56">
        <f t="shared" si="36"/>
        <v>996.36749999999984</v>
      </c>
      <c r="H1157" s="56">
        <f t="shared" si="37"/>
        <v>0.43000000000006366</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1398.89</v>
      </c>
      <c r="D1159" s="54">
        <f>BILANCA!E182</f>
        <v>2162.83</v>
      </c>
      <c r="E1159" s="54">
        <v>0</v>
      </c>
      <c r="F1159" s="54">
        <v>0</v>
      </c>
      <c r="G1159" s="56">
        <f t="shared" si="36"/>
        <v>1007.5208</v>
      </c>
      <c r="H1159" s="56">
        <f t="shared" si="37"/>
        <v>0.27999999999997272</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0.85</v>
      </c>
      <c r="E1160" s="54">
        <v>0</v>
      </c>
      <c r="F1160" s="54">
        <v>0</v>
      </c>
      <c r="G1160" s="56">
        <f t="shared" si="36"/>
        <v>0.3009</v>
      </c>
      <c r="H1160" s="56">
        <f t="shared" si="37"/>
        <v>0.15000000000000002</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5804.9</v>
      </c>
      <c r="D1161" s="54">
        <f>BILANCA!E184</f>
        <v>2236.2199999999998</v>
      </c>
      <c r="E1161" s="54">
        <v>0</v>
      </c>
      <c r="F1161" s="54">
        <v>0</v>
      </c>
      <c r="G1161" s="56">
        <f t="shared" si="36"/>
        <v>1829.3665199999998</v>
      </c>
      <c r="H1161" s="56">
        <f t="shared" si="37"/>
        <v>0.32000000000016371</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24957.11</v>
      </c>
      <c r="D1163" s="54">
        <f>BILANCA!E186</f>
        <v>41418.47</v>
      </c>
      <c r="E1163" s="54">
        <v>0</v>
      </c>
      <c r="F1163" s="54">
        <v>0</v>
      </c>
      <c r="G1163" s="56">
        <f t="shared" si="36"/>
        <v>19402.929</v>
      </c>
      <c r="H1163" s="56">
        <f t="shared" si="37"/>
        <v>0.58000000000174623</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18082.72</v>
      </c>
      <c r="D1164" s="54">
        <f>BILANCA!E187</f>
        <v>17762.12</v>
      </c>
      <c r="E1164" s="54">
        <v>0</v>
      </c>
      <c r="F1164" s="54">
        <v>0</v>
      </c>
      <c r="G1164" s="56">
        <f t="shared" si="36"/>
        <v>9702.8597599999994</v>
      </c>
      <c r="H1164" s="56">
        <f t="shared" si="37"/>
        <v>0.39999999999781721</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79527.34</v>
      </c>
      <c r="D1165" s="54">
        <f>BILANCA!E188</f>
        <v>94170.2</v>
      </c>
      <c r="E1165" s="54">
        <v>0</v>
      </c>
      <c r="F1165" s="54">
        <v>0</v>
      </c>
      <c r="G1165" s="56">
        <f t="shared" si="36"/>
        <v>48751.928679999997</v>
      </c>
      <c r="H1165" s="56">
        <f t="shared" si="37"/>
        <v>0.53999999999359716</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313745.73</v>
      </c>
      <c r="D1166" s="54">
        <f>BILANCA!E189</f>
        <v>106582.98</v>
      </c>
      <c r="E1166" s="54">
        <v>0</v>
      </c>
      <c r="F1166" s="54">
        <v>0</v>
      </c>
      <c r="G1166" s="56">
        <f t="shared" si="36"/>
        <v>96424.839269999997</v>
      </c>
      <c r="H1166" s="56">
        <f t="shared" si="37"/>
        <v>0.29000000002270099</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1276484.45</v>
      </c>
      <c r="D1183" s="54">
        <f>BILANCA!E206</f>
        <v>1297773.6100000001</v>
      </c>
      <c r="E1183" s="54">
        <v>0</v>
      </c>
      <c r="F1183" s="54">
        <v>0</v>
      </c>
      <c r="G1183" s="56">
        <f t="shared" si="38"/>
        <v>774406.33400000003</v>
      </c>
      <c r="H1183" s="56">
        <f t="shared" si="37"/>
        <v>0.83999999985098839</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1276484.45</v>
      </c>
      <c r="D1184" s="54">
        <f>BILANCA!E207</f>
        <v>1297773.6100000001</v>
      </c>
      <c r="E1184" s="54">
        <v>0</v>
      </c>
      <c r="F1184" s="54">
        <v>0</v>
      </c>
      <c r="G1184" s="56">
        <f t="shared" si="38"/>
        <v>778278.36567000009</v>
      </c>
      <c r="H1184" s="56">
        <f t="shared" si="37"/>
        <v>0.83999999985098839</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1193571.7</v>
      </c>
      <c r="D1189" s="54">
        <f>BILANCA!E212</f>
        <v>1215490.52</v>
      </c>
      <c r="E1189" s="54">
        <v>0</v>
      </c>
      <c r="F1189" s="54">
        <v>0</v>
      </c>
      <c r="G1189" s="56">
        <f t="shared" si="38"/>
        <v>746657.86443999992</v>
      </c>
      <c r="H1189" s="56">
        <f t="shared" si="37"/>
        <v>0.78000000002793968</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82912.75</v>
      </c>
      <c r="D1194" s="54">
        <f>BILANCA!E217</f>
        <v>82283.09</v>
      </c>
      <c r="E1194" s="54">
        <v>0</v>
      </c>
      <c r="F1194" s="54">
        <v>0</v>
      </c>
      <c r="G1194" s="56">
        <f t="shared" si="38"/>
        <v>52218.054230000002</v>
      </c>
      <c r="H1194" s="56">
        <f t="shared" si="37"/>
        <v>0.33999999999650754</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11029.49</v>
      </c>
      <c r="E1211" s="54">
        <v>0</v>
      </c>
      <c r="F1211" s="54">
        <v>0</v>
      </c>
      <c r="G1211" s="56">
        <f t="shared" si="38"/>
        <v>5029.4474399999999</v>
      </c>
      <c r="H1211" s="56">
        <f t="shared" si="37"/>
        <v>0.48999999999978172</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11029.49</v>
      </c>
      <c r="E1212" s="54">
        <v>0</v>
      </c>
      <c r="F1212" s="54">
        <v>0</v>
      </c>
      <c r="G1212" s="56">
        <f t="shared" si="38"/>
        <v>5051.5064199999997</v>
      </c>
      <c r="H1212" s="56">
        <f t="shared" si="37"/>
        <v>0.48999999999978172</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14716277.960000001</v>
      </c>
      <c r="D1214" s="54">
        <f>BILANCA!E237</f>
        <v>19303201.699999996</v>
      </c>
      <c r="E1214" s="54">
        <v>0</v>
      </c>
      <c r="F1214" s="54">
        <v>0</v>
      </c>
      <c r="G1214" s="56">
        <f t="shared" si="38"/>
        <v>12317539.394159999</v>
      </c>
      <c r="H1214" s="56">
        <f t="shared" si="37"/>
        <v>0.34000000357627869</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13169245.130000001</v>
      </c>
      <c r="D1215" s="54">
        <f>BILANCA!E238</f>
        <v>17766210.419999998</v>
      </c>
      <c r="E1215" s="54">
        <v>0</v>
      </c>
      <c r="F1215" s="54">
        <v>0</v>
      </c>
      <c r="G1215" s="56">
        <f t="shared" si="38"/>
        <v>11298786.505040001</v>
      </c>
      <c r="H1215" s="56">
        <f t="shared" si="37"/>
        <v>0.54999999888241291</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14445729.560000001</v>
      </c>
      <c r="D1216" s="54">
        <f>BILANCA!E239</f>
        <v>19063984.029999997</v>
      </c>
      <c r="E1216" s="54">
        <v>0</v>
      </c>
      <c r="F1216" s="54">
        <v>0</v>
      </c>
      <c r="G1216" s="56">
        <f t="shared" si="38"/>
        <v>12249671.545459999</v>
      </c>
      <c r="H1216" s="56">
        <f t="shared" si="37"/>
        <v>0.46999999694526196</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14214732.33</v>
      </c>
      <c r="D1217" s="54">
        <f>BILANCA!E240</f>
        <v>18829558.129999999</v>
      </c>
      <c r="E1217" s="54">
        <v>0</v>
      </c>
      <c r="F1217" s="54">
        <v>0</v>
      </c>
      <c r="G1217" s="56">
        <f t="shared" si="38"/>
        <v>12138480.57006</v>
      </c>
      <c r="H1217" s="56">
        <f t="shared" si="37"/>
        <v>0.45999999903142452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230997.23</v>
      </c>
      <c r="D1218" s="54">
        <f>BILANCA!E241</f>
        <v>234425.9</v>
      </c>
      <c r="E1218" s="54">
        <v>0</v>
      </c>
      <c r="F1218" s="54">
        <v>0</v>
      </c>
      <c r="G1218" s="56">
        <f t="shared" si="38"/>
        <v>164464.52205</v>
      </c>
      <c r="H1218" s="56">
        <f t="shared" ref="H1218:H1281" si="39">ABS(C1218-ROUND(C1218,0))+ABS(D1218-ROUND(D1218,0))</f>
        <v>0.33000000001629815</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1276484.43</v>
      </c>
      <c r="D1219" s="54">
        <f>BILANCA!E242</f>
        <v>1297773.6100000001</v>
      </c>
      <c r="E1219" s="54">
        <v>0</v>
      </c>
      <c r="F1219" s="54">
        <v>0</v>
      </c>
      <c r="G1219" s="56">
        <f t="shared" si="38"/>
        <v>913799.46940000006</v>
      </c>
      <c r="H1219" s="56">
        <f t="shared" si="39"/>
        <v>0.81999999983236194</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1276484.43</v>
      </c>
      <c r="D1221" s="54">
        <f>BILANCA!E244</f>
        <v>1297773.6100000001</v>
      </c>
      <c r="E1221" s="54">
        <v>0</v>
      </c>
      <c r="F1221" s="54">
        <v>0</v>
      </c>
      <c r="G1221" s="56">
        <f t="shared" si="38"/>
        <v>921543.5327000001</v>
      </c>
      <c r="H1221" s="56">
        <f t="shared" si="39"/>
        <v>0.81999999983236194</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973950.65999999992</v>
      </c>
      <c r="D1222" s="54">
        <f>BILANCA!E245</f>
        <v>1164752.06</v>
      </c>
      <c r="E1222" s="54">
        <v>0</v>
      </c>
      <c r="F1222" s="54">
        <v>0</v>
      </c>
      <c r="G1222" s="56">
        <f t="shared" si="38"/>
        <v>789525.69241999998</v>
      </c>
      <c r="H1222" s="56">
        <f t="shared" si="39"/>
        <v>0.40000000013969839</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2655389.02</v>
      </c>
      <c r="D1223" s="54">
        <f>BILANCA!E246</f>
        <v>3543298.85</v>
      </c>
      <c r="E1223" s="54">
        <v>0</v>
      </c>
      <c r="F1223" s="54">
        <v>0</v>
      </c>
      <c r="G1223" s="56">
        <f t="shared" si="38"/>
        <v>2338076.8128</v>
      </c>
      <c r="H1223" s="56">
        <f t="shared" si="39"/>
        <v>0.16999999992549419</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1751869.19</v>
      </c>
      <c r="D1224" s="54">
        <f>BILANCA!E247</f>
        <v>3532579.17</v>
      </c>
      <c r="E1224" s="54">
        <v>0</v>
      </c>
      <c r="F1224" s="54">
        <v>0</v>
      </c>
      <c r="G1224" s="56">
        <f t="shared" si="38"/>
        <v>2124903.63473</v>
      </c>
      <c r="H1224" s="56">
        <f t="shared" si="39"/>
        <v>0.35999999986961484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903519.83</v>
      </c>
      <c r="D1226" s="54">
        <f>BILANCA!E249</f>
        <v>10719.68</v>
      </c>
      <c r="E1226" s="54">
        <v>0</v>
      </c>
      <c r="F1226" s="54">
        <v>0</v>
      </c>
      <c r="G1226" s="56">
        <f t="shared" si="38"/>
        <v>224765.08317</v>
      </c>
      <c r="H1226" s="56">
        <f t="shared" si="39"/>
        <v>0.49000000004161848</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1681438.36</v>
      </c>
      <c r="D1227" s="54">
        <f>BILANCA!E250</f>
        <v>2378546.79</v>
      </c>
      <c r="E1227" s="54">
        <v>0</v>
      </c>
      <c r="F1227" s="54">
        <v>0</v>
      </c>
      <c r="G1227" s="56">
        <f t="shared" si="38"/>
        <v>1571001.79336</v>
      </c>
      <c r="H1227" s="56">
        <f t="shared" si="39"/>
        <v>0.57000000006519258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1681438.36</v>
      </c>
      <c r="D1229" s="54">
        <f>BILANCA!E252</f>
        <v>2378546.79</v>
      </c>
      <c r="E1229" s="54">
        <v>0</v>
      </c>
      <c r="F1229" s="54">
        <v>0</v>
      </c>
      <c r="G1229" s="56">
        <f t="shared" si="38"/>
        <v>1583878.85724</v>
      </c>
      <c r="H1229" s="56">
        <f t="shared" si="39"/>
        <v>0.57000000006519258</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t="str">
        <f>BILANCA!D254</f>
        <v>0.00</v>
      </c>
      <c r="D1231" s="54">
        <f>BILANCA!E254</f>
        <v>0</v>
      </c>
      <c r="E1231" s="54">
        <v>0</v>
      </c>
      <c r="F1231" s="54">
        <v>0</v>
      </c>
      <c r="G1231" s="56" t="e">
        <f t="shared" si="38"/>
        <v>#VALUE!</v>
      </c>
      <c r="H1231" s="56" t="e">
        <f t="shared" si="39"/>
        <v>#VALUE!</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565300.72</v>
      </c>
      <c r="D1232" s="54">
        <f>BILANCA!E255</f>
        <v>370806</v>
      </c>
      <c r="E1232" s="54">
        <v>0</v>
      </c>
      <c r="F1232" s="54">
        <v>0</v>
      </c>
      <c r="G1232" s="56">
        <f t="shared" si="38"/>
        <v>325421.26728000003</v>
      </c>
      <c r="H1232" s="56">
        <f t="shared" si="39"/>
        <v>0.28000000002793968</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7781.45</v>
      </c>
      <c r="D1233" s="54">
        <f>BILANCA!E256</f>
        <v>1433.22</v>
      </c>
      <c r="E1233" s="54">
        <v>0</v>
      </c>
      <c r="F1233" s="54">
        <v>0</v>
      </c>
      <c r="G1233" s="56">
        <f t="shared" si="38"/>
        <v>2661.9724999999999</v>
      </c>
      <c r="H1233" s="56">
        <f t="shared" si="39"/>
        <v>0.66999999999984539</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2224398.19</v>
      </c>
      <c r="D1236" s="54">
        <f>BILANCA!E259</f>
        <v>1416738.9</v>
      </c>
      <c r="E1236" s="54">
        <v>0</v>
      </c>
      <c r="F1236" s="54">
        <v>0</v>
      </c>
      <c r="G1236" s="56">
        <f t="shared" si="38"/>
        <v>1279642.6254699999</v>
      </c>
      <c r="H1236" s="56">
        <f t="shared" si="39"/>
        <v>0.2900000000372529</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2224398.19</v>
      </c>
      <c r="D1237" s="54">
        <f>BILANCA!E260</f>
        <v>1416738.9</v>
      </c>
      <c r="E1237" s="54">
        <v>0</v>
      </c>
      <c r="F1237" s="54">
        <v>0</v>
      </c>
      <c r="G1237" s="56">
        <f t="shared" si="38"/>
        <v>1284700.5014599999</v>
      </c>
      <c r="H1237" s="56">
        <f t="shared" si="39"/>
        <v>0.2900000000372529</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1374979.69</v>
      </c>
      <c r="D1240" s="54">
        <f>BILANCA!E264</f>
        <v>1110700.25</v>
      </c>
      <c r="E1240" s="54">
        <v>0</v>
      </c>
      <c r="F1240" s="54">
        <v>0</v>
      </c>
      <c r="G1240" s="56">
        <f t="shared" ref="G1240:G1303" si="40">B1240/1000*C1240+B1240/500*D1240</f>
        <v>924269.70883000002</v>
      </c>
      <c r="H1240" s="56">
        <f t="shared" si="39"/>
        <v>0.56000000005587935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1714.44</v>
      </c>
      <c r="D1241" s="54">
        <f>BILANCA!E265</f>
        <v>600.95000000000005</v>
      </c>
      <c r="E1241" s="54">
        <v>0</v>
      </c>
      <c r="F1241" s="54">
        <v>0</v>
      </c>
      <c r="G1241" s="56">
        <f t="shared" si="40"/>
        <v>752.41572000000008</v>
      </c>
      <c r="H1241" s="56">
        <f t="shared" si="39"/>
        <v>0.49000000000000909</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22364.82</v>
      </c>
      <c r="D1242" s="54">
        <f>BILANCA!E266</f>
        <v>17475.560000000001</v>
      </c>
      <c r="E1242" s="54">
        <v>0</v>
      </c>
      <c r="F1242" s="54">
        <v>0</v>
      </c>
      <c r="G1242" s="56">
        <f t="shared" si="40"/>
        <v>14844.828460000001</v>
      </c>
      <c r="H1242" s="56">
        <f t="shared" si="39"/>
        <v>0.61999999999898137</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1845.91</v>
      </c>
      <c r="D1243" s="54">
        <f>BILANCA!E267</f>
        <v>487.99</v>
      </c>
      <c r="E1243" s="54">
        <v>0</v>
      </c>
      <c r="F1243" s="54">
        <v>0</v>
      </c>
      <c r="G1243" s="56">
        <f t="shared" si="40"/>
        <v>733.69140000000004</v>
      </c>
      <c r="H1243" s="56">
        <f t="shared" si="39"/>
        <v>9.9999999999909051E-2</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5161.99</v>
      </c>
      <c r="D1244" s="54">
        <f>BILANCA!E268</f>
        <v>8562.42</v>
      </c>
      <c r="E1244" s="54">
        <v>0</v>
      </c>
      <c r="F1244" s="54">
        <v>0</v>
      </c>
      <c r="G1244" s="56">
        <f t="shared" si="40"/>
        <v>5816.8626299999996</v>
      </c>
      <c r="H1244" s="56">
        <f t="shared" si="39"/>
        <v>0.43000000000029104</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3428.67</v>
      </c>
      <c r="E1247" s="54">
        <v>0</v>
      </c>
      <c r="F1247" s="54">
        <v>0</v>
      </c>
      <c r="G1247" s="56">
        <f t="shared" si="40"/>
        <v>1810.3377600000001</v>
      </c>
      <c r="H1247" s="56">
        <f t="shared" si="39"/>
        <v>0.32999999999992724</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689.42</v>
      </c>
      <c r="D1249" s="54">
        <f>BILANCA!E273</f>
        <v>22061.15</v>
      </c>
      <c r="E1249" s="54">
        <v>0</v>
      </c>
      <c r="F1249" s="54">
        <v>0</v>
      </c>
      <c r="G1249" s="56">
        <f t="shared" si="40"/>
        <v>11919.917520000001</v>
      </c>
      <c r="H1249" s="56">
        <f t="shared" si="39"/>
        <v>0.57000000000141426</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446089.51</v>
      </c>
      <c r="D1264" s="54">
        <f>BILANCA!E288</f>
        <v>422296.95</v>
      </c>
      <c r="E1264" s="54">
        <v>0</v>
      </c>
      <c r="F1264" s="54">
        <v>0</v>
      </c>
      <c r="G1264" s="56">
        <f t="shared" si="40"/>
        <v>362682.03821000003</v>
      </c>
      <c r="H1264" s="56">
        <f t="shared" si="39"/>
        <v>0.53999999997904524</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313745.73</v>
      </c>
      <c r="D1266" s="54">
        <f>BILANCA!E290</f>
        <v>106582.98</v>
      </c>
      <c r="E1266" s="54">
        <v>0</v>
      </c>
      <c r="F1266" s="54">
        <v>0</v>
      </c>
      <c r="G1266" s="56">
        <f t="shared" si="40"/>
        <v>149116.00826999999</v>
      </c>
      <c r="H1266" s="56">
        <f t="shared" si="39"/>
        <v>0.29000000002270099</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1276484.45</v>
      </c>
      <c r="D1270" s="54">
        <f>BILANCA!E294</f>
        <v>1297773.6100000001</v>
      </c>
      <c r="E1270" s="54">
        <v>0</v>
      </c>
      <c r="F1270" s="54">
        <v>0</v>
      </c>
      <c r="G1270" s="56">
        <f t="shared" si="40"/>
        <v>1111273.08929</v>
      </c>
      <c r="H1270" s="56">
        <f t="shared" si="39"/>
        <v>0.83999999985098839</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19908.419999999998</v>
      </c>
      <c r="D1272" s="54">
        <f>BILANCA!E296</f>
        <v>19908.419999999998</v>
      </c>
      <c r="E1272" s="54">
        <v>0</v>
      </c>
      <c r="F1272" s="54">
        <v>0</v>
      </c>
      <c r="G1272" s="56">
        <f t="shared" si="40"/>
        <v>17260.600139999995</v>
      </c>
      <c r="H1272" s="56">
        <f t="shared" si="39"/>
        <v>0.83999999999650754</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53994.68</v>
      </c>
      <c r="D1273" s="54">
        <f>BILANCA!E297</f>
        <v>53426.96</v>
      </c>
      <c r="E1273" s="54">
        <v>0</v>
      </c>
      <c r="F1273" s="54">
        <v>0</v>
      </c>
      <c r="G1273" s="56">
        <f t="shared" si="40"/>
        <v>46646.093999999997</v>
      </c>
      <c r="H1273" s="56">
        <f t="shared" si="39"/>
        <v>0.36000000000058208</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1950</v>
      </c>
      <c r="D1274" s="54">
        <f>BILANCA!E298</f>
        <v>20679.53</v>
      </c>
      <c r="E1274" s="54">
        <v>0</v>
      </c>
      <c r="F1274" s="54">
        <v>0</v>
      </c>
      <c r="G1274" s="56">
        <f t="shared" si="40"/>
        <v>12602.936459999999</v>
      </c>
      <c r="H1274" s="56">
        <f t="shared" si="39"/>
        <v>0.47000000000116415</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3674.24</v>
      </c>
      <c r="D1275" s="54">
        <f>BILANCA!E299</f>
        <v>155.29</v>
      </c>
      <c r="E1275" s="54">
        <v>0</v>
      </c>
      <c r="F1275" s="54">
        <v>0</v>
      </c>
      <c r="G1275" s="56">
        <f t="shared" si="40"/>
        <v>1163.56744</v>
      </c>
      <c r="H1275" s="56">
        <f t="shared" si="39"/>
        <v>0.52999999999977376</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922607</v>
      </c>
      <c r="D1299" s="61">
        <f>'RAS-funkcijski'!E5</f>
        <v>1156685.56</v>
      </c>
      <c r="E1299" s="61">
        <v>0</v>
      </c>
      <c r="F1299" s="61">
        <v>0</v>
      </c>
      <c r="G1299" s="62">
        <f t="shared" si="40"/>
        <v>3235.9781200000002</v>
      </c>
      <c r="H1299" s="62">
        <f t="shared" si="41"/>
        <v>0.43999999994412065</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243366</v>
      </c>
      <c r="D1300" s="54">
        <f>'RAS-funkcijski'!E6</f>
        <v>263352.90999999997</v>
      </c>
      <c r="E1300" s="54">
        <v>0</v>
      </c>
      <c r="F1300" s="54">
        <v>0</v>
      </c>
      <c r="G1300" s="56">
        <f t="shared" si="40"/>
        <v>1540.1436399999998</v>
      </c>
      <c r="H1300" s="56">
        <f t="shared" si="41"/>
        <v>9.0000000025611371E-2</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243366</v>
      </c>
      <c r="D1301" s="54">
        <f>'RAS-funkcijski'!E7</f>
        <v>263352.90999999997</v>
      </c>
      <c r="E1301" s="54">
        <v>0</v>
      </c>
      <c r="F1301" s="54">
        <v>0</v>
      </c>
      <c r="G1301" s="56">
        <f t="shared" si="40"/>
        <v>2310.2154599999999</v>
      </c>
      <c r="H1301" s="56">
        <f t="shared" si="41"/>
        <v>9.0000000025611371E-2</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679241</v>
      </c>
      <c r="D1313" s="54">
        <f>'RAS-funkcijski'!E19</f>
        <v>893332.65</v>
      </c>
      <c r="E1313" s="54">
        <v>0</v>
      </c>
      <c r="F1313" s="54">
        <v>0</v>
      </c>
      <c r="G1313" s="56">
        <f t="shared" si="42"/>
        <v>36988.594499999999</v>
      </c>
      <c r="H1313" s="56">
        <f t="shared" si="41"/>
        <v>0.34999999997671694</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1102</v>
      </c>
      <c r="D1316" s="54">
        <f>'RAS-funkcijski'!E22</f>
        <v>4683.47</v>
      </c>
      <c r="E1316" s="54">
        <v>0</v>
      </c>
      <c r="F1316" s="54">
        <v>0</v>
      </c>
      <c r="G1316" s="56">
        <f t="shared" si="42"/>
        <v>188.44092000000001</v>
      </c>
      <c r="H1316" s="56">
        <f t="shared" si="41"/>
        <v>0.47000000000025466</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1102</v>
      </c>
      <c r="D1318" s="54">
        <f>'RAS-funkcijski'!E24</f>
        <v>4683.47</v>
      </c>
      <c r="E1318" s="54">
        <v>0</v>
      </c>
      <c r="F1318" s="54">
        <v>0</v>
      </c>
      <c r="G1318" s="56">
        <f t="shared" si="42"/>
        <v>209.37880000000001</v>
      </c>
      <c r="H1318" s="56">
        <f t="shared" si="41"/>
        <v>0.47000000000025466</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179901</v>
      </c>
      <c r="D1322" s="54">
        <f>'RAS-funkcijski'!E28</f>
        <v>225021.1</v>
      </c>
      <c r="E1322" s="54">
        <v>0</v>
      </c>
      <c r="F1322" s="54">
        <v>0</v>
      </c>
      <c r="G1322" s="56">
        <f t="shared" si="42"/>
        <v>15118.6368</v>
      </c>
      <c r="H1322" s="56">
        <f t="shared" si="41"/>
        <v>0.10000000000582077</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179901</v>
      </c>
      <c r="D1324" s="54">
        <f>'RAS-funkcijski'!E30</f>
        <v>225021.1</v>
      </c>
      <c r="E1324" s="54">
        <v>0</v>
      </c>
      <c r="F1324" s="54">
        <v>0</v>
      </c>
      <c r="G1324" s="56">
        <f t="shared" si="42"/>
        <v>16378.5232</v>
      </c>
      <c r="H1324" s="56">
        <f t="shared" si="41"/>
        <v>0.10000000000582077</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2188703</v>
      </c>
      <c r="D1329" s="54">
        <f>'RAS-funkcijski'!E35</f>
        <v>7099743.96</v>
      </c>
      <c r="E1329" s="54">
        <v>0</v>
      </c>
      <c r="F1329" s="54">
        <v>0</v>
      </c>
      <c r="G1329" s="56">
        <f t="shared" si="42"/>
        <v>508033.91852000001</v>
      </c>
      <c r="H1329" s="56">
        <f t="shared" si="41"/>
        <v>4.0000000037252903E-2</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49868</v>
      </c>
      <c r="D1333" s="54">
        <f>'RAS-funkcijski'!E39</f>
        <v>40378.810000000005</v>
      </c>
      <c r="E1333" s="54">
        <v>0</v>
      </c>
      <c r="F1333" s="54">
        <v>0</v>
      </c>
      <c r="G1333" s="56">
        <f t="shared" si="42"/>
        <v>4571.8967000000011</v>
      </c>
      <c r="H1333" s="56">
        <f t="shared" si="41"/>
        <v>0.18999999999505235</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47711</v>
      </c>
      <c r="D1334" s="54">
        <f>'RAS-funkcijski'!E40</f>
        <v>39264.620000000003</v>
      </c>
      <c r="E1334" s="54">
        <v>0</v>
      </c>
      <c r="F1334" s="54">
        <v>0</v>
      </c>
      <c r="G1334" s="56">
        <f t="shared" si="42"/>
        <v>4544.6486399999994</v>
      </c>
      <c r="H1334" s="56">
        <f t="shared" si="41"/>
        <v>0.37999999999738066</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2157</v>
      </c>
      <c r="D1336" s="54">
        <f>'RAS-funkcijski'!E42</f>
        <v>1114.19</v>
      </c>
      <c r="E1336" s="54">
        <v>0</v>
      </c>
      <c r="F1336" s="54">
        <v>0</v>
      </c>
      <c r="G1336" s="56">
        <f t="shared" si="42"/>
        <v>166.64444</v>
      </c>
      <c r="H1336" s="56">
        <f t="shared" si="41"/>
        <v>0.19000000000005457</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251512</v>
      </c>
      <c r="D1344" s="54">
        <f>'RAS-funkcijski'!E50</f>
        <v>143518.01999999999</v>
      </c>
      <c r="E1344" s="54">
        <v>0</v>
      </c>
      <c r="F1344" s="54">
        <v>0</v>
      </c>
      <c r="G1344" s="56">
        <f t="shared" si="42"/>
        <v>24773.209839999996</v>
      </c>
      <c r="H1344" s="56">
        <f t="shared" si="41"/>
        <v>1.9999999989522621E-2</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251512</v>
      </c>
      <c r="D1346" s="54">
        <f>'RAS-funkcijski'!E52</f>
        <v>143518.01999999999</v>
      </c>
      <c r="E1346" s="54">
        <v>0</v>
      </c>
      <c r="F1346" s="54">
        <v>0</v>
      </c>
      <c r="G1346" s="56">
        <f t="shared" si="42"/>
        <v>25850.305919999999</v>
      </c>
      <c r="H1346" s="56">
        <f t="shared" ref="H1346:H1409" si="43">ABS(C1346-ROUND(C1346,0))+ABS(D1346-ROUND(D1346,0))</f>
        <v>1.9999999989522621E-2</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1634595</v>
      </c>
      <c r="D1348" s="54">
        <f>'RAS-funkcijski'!E54</f>
        <v>6550068.6200000001</v>
      </c>
      <c r="E1348" s="54">
        <v>0</v>
      </c>
      <c r="F1348" s="54">
        <v>0</v>
      </c>
      <c r="G1348" s="56">
        <f t="shared" si="42"/>
        <v>736736.61200000008</v>
      </c>
      <c r="H1348" s="56">
        <f t="shared" si="43"/>
        <v>0.37999999988824129</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1634595</v>
      </c>
      <c r="D1349" s="54">
        <f>'RAS-funkcijski'!E55</f>
        <v>6550068.6200000001</v>
      </c>
      <c r="E1349" s="54">
        <v>0</v>
      </c>
      <c r="F1349" s="54">
        <v>0</v>
      </c>
      <c r="G1349" s="56">
        <f t="shared" si="42"/>
        <v>751471.34423999989</v>
      </c>
      <c r="H1349" s="56">
        <f t="shared" si="43"/>
        <v>0.37999999988824129</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7213</v>
      </c>
      <c r="D1354" s="54">
        <f>'RAS-funkcijski'!E60</f>
        <v>0</v>
      </c>
      <c r="E1354" s="54">
        <v>0</v>
      </c>
      <c r="F1354" s="54">
        <v>0</v>
      </c>
      <c r="G1354" s="56">
        <f t="shared" si="42"/>
        <v>403.928</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245515</v>
      </c>
      <c r="D1355" s="54">
        <f>'RAS-funkcijski'!E61</f>
        <v>365778.51</v>
      </c>
      <c r="E1355" s="54">
        <v>0</v>
      </c>
      <c r="F1355" s="54">
        <v>0</v>
      </c>
      <c r="G1355" s="56">
        <f t="shared" si="42"/>
        <v>55693.105140000007</v>
      </c>
      <c r="H1355" s="56">
        <f t="shared" si="43"/>
        <v>0.48999999999068677</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145343</v>
      </c>
      <c r="D1358" s="54">
        <f>'RAS-funkcijski'!E64</f>
        <v>189954</v>
      </c>
      <c r="E1358" s="54">
        <v>0</v>
      </c>
      <c r="F1358" s="54">
        <v>0</v>
      </c>
      <c r="G1358" s="56">
        <f t="shared" si="42"/>
        <v>31515.059999999998</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100172</v>
      </c>
      <c r="D1359" s="54">
        <f>'RAS-funkcijski'!E65</f>
        <v>175824.51</v>
      </c>
      <c r="E1359" s="54">
        <v>0</v>
      </c>
      <c r="F1359" s="54">
        <v>0</v>
      </c>
      <c r="G1359" s="56">
        <f t="shared" si="42"/>
        <v>27561.082220000004</v>
      </c>
      <c r="H1359" s="56">
        <f t="shared" si="43"/>
        <v>0.48999999999068677</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91923</v>
      </c>
      <c r="D1369" s="54">
        <f>'RAS-funkcijski'!E75</f>
        <v>89732.73000000001</v>
      </c>
      <c r="E1369" s="54">
        <v>0</v>
      </c>
      <c r="F1369" s="54">
        <v>0</v>
      </c>
      <c r="G1369" s="56">
        <f t="shared" si="44"/>
        <v>19268.58066</v>
      </c>
      <c r="H1369" s="56">
        <f t="shared" si="43"/>
        <v>0.26999999998952262</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62850</v>
      </c>
      <c r="D1370" s="54">
        <f>'RAS-funkcijski'!E76</f>
        <v>55652.54</v>
      </c>
      <c r="E1370" s="54">
        <v>0</v>
      </c>
      <c r="F1370" s="54">
        <v>0</v>
      </c>
      <c r="G1370" s="56">
        <f t="shared" si="44"/>
        <v>12539.16576</v>
      </c>
      <c r="H1370" s="56">
        <f t="shared" si="43"/>
        <v>0.45999999999912689</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8095</v>
      </c>
      <c r="D1372" s="54">
        <f>'RAS-funkcijski'!E78</f>
        <v>13318.92</v>
      </c>
      <c r="E1372" s="54">
        <v>0</v>
      </c>
      <c r="F1372" s="54">
        <v>0</v>
      </c>
      <c r="G1372" s="56">
        <f t="shared" si="44"/>
        <v>2570.2301600000001</v>
      </c>
      <c r="H1372" s="56">
        <f t="shared" si="43"/>
        <v>7.999999999992724E-2</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20978</v>
      </c>
      <c r="D1375" s="54">
        <f>'RAS-funkcijski'!E81</f>
        <v>20761.27</v>
      </c>
      <c r="E1375" s="54">
        <v>0</v>
      </c>
      <c r="F1375" s="54">
        <v>0</v>
      </c>
      <c r="G1375" s="56">
        <f t="shared" si="44"/>
        <v>4812.5415800000001</v>
      </c>
      <c r="H1375" s="56">
        <f t="shared" si="43"/>
        <v>0.27000000000043656</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1817368</v>
      </c>
      <c r="D1376" s="54">
        <f>'RAS-funkcijski'!E82</f>
        <v>1354022.07</v>
      </c>
      <c r="E1376" s="54">
        <v>0</v>
      </c>
      <c r="F1376" s="54">
        <v>0</v>
      </c>
      <c r="G1376" s="56">
        <f t="shared" si="44"/>
        <v>352982.14691999997</v>
      </c>
      <c r="H1376" s="56">
        <f t="shared" si="43"/>
        <v>7.000000006519258E-2</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5807</v>
      </c>
      <c r="D1377" s="54">
        <f>'RAS-funkcijski'!E83</f>
        <v>9466.4500000000007</v>
      </c>
      <c r="E1377" s="54">
        <v>0</v>
      </c>
      <c r="F1377" s="54">
        <v>0</v>
      </c>
      <c r="G1377" s="56">
        <f t="shared" si="44"/>
        <v>1954.4521</v>
      </c>
      <c r="H1377" s="56">
        <f t="shared" si="43"/>
        <v>0.4500000000007276</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885878</v>
      </c>
      <c r="D1378" s="54">
        <f>'RAS-funkcijski'!E84</f>
        <v>356889.34</v>
      </c>
      <c r="E1378" s="54">
        <v>0</v>
      </c>
      <c r="F1378" s="54">
        <v>0</v>
      </c>
      <c r="G1378" s="56">
        <f t="shared" si="44"/>
        <v>127972.5344</v>
      </c>
      <c r="H1378" s="56">
        <f t="shared" si="43"/>
        <v>0.34000000002561137</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348671</v>
      </c>
      <c r="D1380" s="54">
        <f>'RAS-funkcijski'!E86</f>
        <v>325166.09000000003</v>
      </c>
      <c r="E1380" s="54">
        <v>0</v>
      </c>
      <c r="F1380" s="54">
        <v>0</v>
      </c>
      <c r="G1380" s="56">
        <f t="shared" si="44"/>
        <v>81918.260760000005</v>
      </c>
      <c r="H1380" s="56">
        <f t="shared" si="43"/>
        <v>9.0000000025611371E-2</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577012</v>
      </c>
      <c r="D1382" s="54">
        <f>'RAS-funkcijski'!E88</f>
        <v>662500.18999999994</v>
      </c>
      <c r="E1382" s="54">
        <v>0</v>
      </c>
      <c r="F1382" s="54">
        <v>0</v>
      </c>
      <c r="G1382" s="56">
        <f t="shared" si="44"/>
        <v>159769.03992000001</v>
      </c>
      <c r="H1382" s="56">
        <f t="shared" si="43"/>
        <v>0.18999999994412065</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7246</v>
      </c>
      <c r="D1383" s="54">
        <f>'RAS-funkcijski'!E89</f>
        <v>22030.720000000001</v>
      </c>
      <c r="E1383" s="54">
        <v>0</v>
      </c>
      <c r="F1383" s="54">
        <v>0</v>
      </c>
      <c r="G1383" s="56">
        <f t="shared" si="44"/>
        <v>4361.1324000000004</v>
      </c>
      <c r="H1383" s="56">
        <f t="shared" si="43"/>
        <v>0.27999999999883585</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7246</v>
      </c>
      <c r="D1400" s="54">
        <f>'RAS-funkcijski'!E106</f>
        <v>22030.720000000001</v>
      </c>
      <c r="E1400" s="54">
        <v>0</v>
      </c>
      <c r="F1400" s="54">
        <v>0</v>
      </c>
      <c r="G1400" s="56">
        <f t="shared" si="44"/>
        <v>5233.3588799999998</v>
      </c>
      <c r="H1400" s="56">
        <f t="shared" si="43"/>
        <v>0.27999999999883585</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2863179.2</v>
      </c>
      <c r="D1401" s="54">
        <f>'RAS-funkcijski'!E107</f>
        <v>720397.71000000008</v>
      </c>
      <c r="E1401" s="54">
        <v>0</v>
      </c>
      <c r="F1401" s="54">
        <v>0</v>
      </c>
      <c r="G1401" s="56">
        <f t="shared" si="44"/>
        <v>443309.38586000004</v>
      </c>
      <c r="H1401" s="56">
        <f t="shared" si="43"/>
        <v>0.4900000001071021</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1398617</v>
      </c>
      <c r="D1402" s="54">
        <f>'RAS-funkcijski'!E108</f>
        <v>481552.78</v>
      </c>
      <c r="E1402" s="54">
        <v>0</v>
      </c>
      <c r="F1402" s="54">
        <v>0</v>
      </c>
      <c r="G1402" s="56">
        <f t="shared" si="44"/>
        <v>245619.14624</v>
      </c>
      <c r="H1402" s="56">
        <f t="shared" si="43"/>
        <v>0.21999999997206032</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1377830.2</v>
      </c>
      <c r="D1403" s="54">
        <f>'RAS-funkcijski'!E109</f>
        <v>156826.81</v>
      </c>
      <c r="E1403" s="54">
        <v>0</v>
      </c>
      <c r="F1403" s="54">
        <v>0</v>
      </c>
      <c r="G1403" s="56">
        <f t="shared" si="44"/>
        <v>177605.80109999998</v>
      </c>
      <c r="H1403" s="56">
        <f t="shared" si="43"/>
        <v>0.38999999995576218</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31848</v>
      </c>
      <c r="D1404" s="54">
        <f>'RAS-funkcijski'!E110</f>
        <v>38000</v>
      </c>
      <c r="E1404" s="54">
        <v>0</v>
      </c>
      <c r="F1404" s="54">
        <v>0</v>
      </c>
      <c r="G1404" s="56">
        <f t="shared" si="44"/>
        <v>11431.887999999999</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54884</v>
      </c>
      <c r="D1407" s="54">
        <f>'RAS-funkcijski'!E113</f>
        <v>44018.12</v>
      </c>
      <c r="E1407" s="54">
        <v>0</v>
      </c>
      <c r="F1407" s="54">
        <v>0</v>
      </c>
      <c r="G1407" s="56">
        <f t="shared" si="44"/>
        <v>15578.30616</v>
      </c>
      <c r="H1407" s="56">
        <f t="shared" si="43"/>
        <v>0.12000000000261934</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629505.67999999993</v>
      </c>
      <c r="D1408" s="54">
        <f>'RAS-funkcijski'!E114</f>
        <v>751383.95</v>
      </c>
      <c r="E1408" s="54">
        <v>0</v>
      </c>
      <c r="F1408" s="54">
        <v>0</v>
      </c>
      <c r="G1408" s="56">
        <f t="shared" si="44"/>
        <v>234550.09379999997</v>
      </c>
      <c r="H1408" s="56">
        <f t="shared" si="43"/>
        <v>0.37000000011175871</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518521.68</v>
      </c>
      <c r="D1409" s="54">
        <f>'RAS-funkcijski'!E115</f>
        <v>623332.59</v>
      </c>
      <c r="E1409" s="54">
        <v>0</v>
      </c>
      <c r="F1409" s="54">
        <v>0</v>
      </c>
      <c r="G1409" s="56">
        <f t="shared" si="44"/>
        <v>195935.74145999999</v>
      </c>
      <c r="H1409" s="56">
        <f t="shared" si="43"/>
        <v>0.73000000003958121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349424.68</v>
      </c>
      <c r="D1410" s="54">
        <f>'RAS-funkcijski'!E116</f>
        <v>423063.61</v>
      </c>
      <c r="E1410" s="54">
        <v>0</v>
      </c>
      <c r="F1410" s="54">
        <v>0</v>
      </c>
      <c r="G1410" s="56">
        <f t="shared" si="44"/>
        <v>133901.81280000001</v>
      </c>
      <c r="H1410" s="56">
        <f t="shared" ref="H1410:H1473" si="45">ABS(C1410-ROUND(C1410,0))+ABS(D1410-ROUND(D1410,0))</f>
        <v>0.71000000002095476</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169097</v>
      </c>
      <c r="D1411" s="54">
        <f>'RAS-funkcijski'!E117</f>
        <v>200268.98</v>
      </c>
      <c r="E1411" s="54">
        <v>0</v>
      </c>
      <c r="F1411" s="54">
        <v>0</v>
      </c>
      <c r="G1411" s="56">
        <f t="shared" si="44"/>
        <v>64368.750480000002</v>
      </c>
      <c r="H1411" s="56">
        <f t="shared" si="45"/>
        <v>1.9999999989522621E-2</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97184</v>
      </c>
      <c r="D1415" s="54">
        <f>'RAS-funkcijski'!E121</f>
        <v>115451.36</v>
      </c>
      <c r="E1415" s="54">
        <v>0</v>
      </c>
      <c r="F1415" s="54">
        <v>0</v>
      </c>
      <c r="G1415" s="56">
        <f t="shared" si="44"/>
        <v>38386.146240000002</v>
      </c>
      <c r="H1415" s="56">
        <f t="shared" si="45"/>
        <v>0.36000000000058208</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13800</v>
      </c>
      <c r="D1416" s="54">
        <f>'RAS-funkcijski'!E122</f>
        <v>12600</v>
      </c>
      <c r="E1416" s="54">
        <v>0</v>
      </c>
      <c r="F1416" s="54">
        <v>0</v>
      </c>
      <c r="G1416" s="56">
        <f t="shared" si="44"/>
        <v>4602</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13800</v>
      </c>
      <c r="D1418" s="54">
        <f>'RAS-funkcijski'!E124</f>
        <v>12600</v>
      </c>
      <c r="E1418" s="54">
        <v>0</v>
      </c>
      <c r="F1418" s="54">
        <v>0</v>
      </c>
      <c r="G1418" s="56">
        <f t="shared" si="44"/>
        <v>4680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301108.76</v>
      </c>
      <c r="D1423" s="54">
        <f>'RAS-funkcijski'!E129</f>
        <v>636179.61</v>
      </c>
      <c r="E1423" s="54">
        <v>0</v>
      </c>
      <c r="F1423" s="54">
        <v>0</v>
      </c>
      <c r="G1423" s="56">
        <f t="shared" si="44"/>
        <v>196683.4975</v>
      </c>
      <c r="H1423" s="56">
        <f t="shared" si="45"/>
        <v>0.63000000000465661</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63777</v>
      </c>
      <c r="D1427" s="54">
        <f>'RAS-funkcijski'!E133</f>
        <v>83187.600000000006</v>
      </c>
      <c r="E1427" s="54">
        <v>0</v>
      </c>
      <c r="F1427" s="54">
        <v>0</v>
      </c>
      <c r="G1427" s="56">
        <f t="shared" si="44"/>
        <v>29689.633800000003</v>
      </c>
      <c r="H1427" s="56">
        <f t="shared" si="45"/>
        <v>0.39999999999417923</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120921</v>
      </c>
      <c r="D1429" s="54">
        <f>'RAS-funkcijski'!E135</f>
        <v>182832.9</v>
      </c>
      <c r="E1429" s="54">
        <v>0</v>
      </c>
      <c r="F1429" s="54">
        <v>0</v>
      </c>
      <c r="G1429" s="56">
        <f t="shared" si="44"/>
        <v>63742.870799999997</v>
      </c>
      <c r="H1429" s="56">
        <f t="shared" si="45"/>
        <v>0.10000000000582077</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7738</v>
      </c>
      <c r="D1432" s="54">
        <f>'RAS-funkcijski'!E138</f>
        <v>12200</v>
      </c>
      <c r="E1432" s="54">
        <v>0</v>
      </c>
      <c r="F1432" s="54">
        <v>0</v>
      </c>
      <c r="G1432" s="56">
        <f t="shared" ref="G1432:G1479" si="46">B1432/1000*C1432+B1432/500*D1432</f>
        <v>4306.4920000000002</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108672.76</v>
      </c>
      <c r="D1434" s="54">
        <f>'RAS-funkcijski'!E140</f>
        <v>357959.11</v>
      </c>
      <c r="E1434" s="54">
        <v>0</v>
      </c>
      <c r="F1434" s="54">
        <v>0</v>
      </c>
      <c r="G1434" s="56">
        <f t="shared" si="46"/>
        <v>112144.37328</v>
      </c>
      <c r="H1434" s="56">
        <f t="shared" si="45"/>
        <v>0.34999999999126885</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9002643.6400000006</v>
      </c>
      <c r="D1435" s="69">
        <f>'RAS-funkcijski'!E141</f>
        <v>12059880.880000001</v>
      </c>
      <c r="E1435" s="69">
        <v>0</v>
      </c>
      <c r="F1435" s="69">
        <v>0</v>
      </c>
      <c r="G1435" s="70">
        <f t="shared" si="46"/>
        <v>4537769.5398000004</v>
      </c>
      <c r="H1435" s="70">
        <f t="shared" si="45"/>
        <v>0.47999999858438969</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5027.54</v>
      </c>
      <c r="D1436" s="61">
        <f>'P-VRIO'!E5</f>
        <v>1778.45</v>
      </c>
      <c r="E1436" s="61">
        <v>0</v>
      </c>
      <c r="F1436" s="61">
        <v>0</v>
      </c>
      <c r="G1436" s="62">
        <f t="shared" si="46"/>
        <v>8.5844400000000007</v>
      </c>
      <c r="H1436" s="62">
        <f t="shared" si="45"/>
        <v>0.91000000000008185</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7.83</v>
      </c>
      <c r="D1437" s="54">
        <f>'P-VRIO'!E6</f>
        <v>1778.45</v>
      </c>
      <c r="E1437" s="54">
        <v>0</v>
      </c>
      <c r="F1437" s="54">
        <v>0</v>
      </c>
      <c r="G1437" s="56">
        <f t="shared" si="46"/>
        <v>7.1294599999999999</v>
      </c>
      <c r="H1437" s="56">
        <f t="shared" si="45"/>
        <v>0.6200000000000454</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7.83</v>
      </c>
      <c r="D1445" s="54">
        <f>'P-VRIO'!E14</f>
        <v>1778.45</v>
      </c>
      <c r="E1445" s="54">
        <v>0</v>
      </c>
      <c r="F1445" s="54">
        <v>0</v>
      </c>
      <c r="G1445" s="56">
        <f t="shared" si="46"/>
        <v>35.647300000000001</v>
      </c>
      <c r="H1445" s="56">
        <f t="shared" si="45"/>
        <v>0.6200000000000454</v>
      </c>
      <c r="I1445" s="57">
        <v>0</v>
      </c>
      <c r="J1445" s="56">
        <f>IF(AND(Skriveni!C1445&lt;&gt;0,Skriveni!D1445&lt;&gt;0),1,0)</f>
        <v>1</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7.83</v>
      </c>
      <c r="D1450" s="54">
        <f>'P-VRIO'!E19</f>
        <v>0</v>
      </c>
      <c r="E1450" s="54">
        <v>0</v>
      </c>
      <c r="F1450" s="54">
        <v>0</v>
      </c>
      <c r="G1450" s="56">
        <f t="shared" si="46"/>
        <v>0.11745</v>
      </c>
      <c r="H1450" s="56">
        <f t="shared" si="45"/>
        <v>0.16999999999999993</v>
      </c>
      <c r="I1450" s="57">
        <f t="shared" si="48"/>
        <v>1.9966499999999991E-2</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1778.45</v>
      </c>
      <c r="E1451" s="54">
        <v>0</v>
      </c>
      <c r="F1451" s="54">
        <v>0</v>
      </c>
      <c r="G1451" s="56">
        <f t="shared" si="46"/>
        <v>56.910400000000003</v>
      </c>
      <c r="H1451" s="56">
        <f t="shared" si="45"/>
        <v>0.45000000000004547</v>
      </c>
      <c r="I1451" s="57">
        <f t="shared" si="48"/>
        <v>25.609680000002591</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5019.71</v>
      </c>
      <c r="D1453" s="54">
        <f>'P-VRIO'!E22</f>
        <v>0</v>
      </c>
      <c r="E1453" s="54">
        <v>0</v>
      </c>
      <c r="F1453" s="54">
        <v>0</v>
      </c>
      <c r="G1453" s="56">
        <f t="shared" si="46"/>
        <v>90.354779999999991</v>
      </c>
      <c r="H1453" s="56">
        <f t="shared" si="45"/>
        <v>0.28999999999996362</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5019.71</v>
      </c>
      <c r="D1454" s="54">
        <f>'P-VRIO'!E23</f>
        <v>0</v>
      </c>
      <c r="E1454" s="54">
        <v>0</v>
      </c>
      <c r="F1454" s="54">
        <v>0</v>
      </c>
      <c r="G1454" s="56">
        <f t="shared" si="46"/>
        <v>95.374489999999994</v>
      </c>
      <c r="H1454" s="56">
        <f t="shared" si="45"/>
        <v>0.28999999999996362</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3653.82</v>
      </c>
      <c r="D1455" s="54">
        <f>'P-VRIO'!E24</f>
        <v>0</v>
      </c>
      <c r="E1455" s="54">
        <v>0</v>
      </c>
      <c r="F1455" s="54">
        <v>0</v>
      </c>
      <c r="G1455" s="56">
        <f t="shared" si="46"/>
        <v>73.076400000000007</v>
      </c>
      <c r="H1455" s="56">
        <f t="shared" si="45"/>
        <v>0.17999999999983629</v>
      </c>
      <c r="I1455" s="57">
        <f t="shared" ref="I1455:I1460" si="49">G1455*H1455</f>
        <v>13.153751999988039</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1365.89</v>
      </c>
      <c r="D1456" s="54">
        <f>'P-VRIO'!E25</f>
        <v>0</v>
      </c>
      <c r="E1456" s="54">
        <v>0</v>
      </c>
      <c r="F1456" s="54">
        <v>0</v>
      </c>
      <c r="G1456" s="56">
        <f t="shared" si="46"/>
        <v>28.683690000000002</v>
      </c>
      <c r="H1456" s="56">
        <f t="shared" si="45"/>
        <v>0.10999999999989996</v>
      </c>
      <c r="I1456" s="57">
        <f t="shared" si="49"/>
        <v>3.1552058999971306</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2036319.66</v>
      </c>
      <c r="D1480" s="61"/>
      <c r="E1480" s="61">
        <v>0</v>
      </c>
      <c r="F1480" s="61">
        <v>0</v>
      </c>
      <c r="G1480" s="62">
        <f t="shared" ref="G1480:G1511" si="52">B1480/1000*C1480</f>
        <v>2036.3196599999999</v>
      </c>
      <c r="H1480" s="62">
        <f t="shared" ref="H1480:H1511" si="53">ABS(C1480-ROUND(C1480,0))</f>
        <v>0.34000000008381903</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11875496.290000001</v>
      </c>
      <c r="D1481" s="54">
        <v>0</v>
      </c>
      <c r="E1481" s="54">
        <v>0</v>
      </c>
      <c r="F1481" s="54">
        <v>0</v>
      </c>
      <c r="G1481" s="56">
        <f t="shared" si="52"/>
        <v>23750.992580000002</v>
      </c>
      <c r="H1481" s="56">
        <f t="shared" si="53"/>
        <v>0.29000000096857548</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5474448.0899999999</v>
      </c>
      <c r="D1483" s="54">
        <v>0</v>
      </c>
      <c r="E1483" s="54">
        <v>0</v>
      </c>
      <c r="F1483" s="54">
        <v>0</v>
      </c>
      <c r="G1483" s="56">
        <f t="shared" si="52"/>
        <v>21897.792359999999</v>
      </c>
      <c r="H1483" s="56">
        <f t="shared" si="53"/>
        <v>8.9999999850988388E-2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589509.96</v>
      </c>
      <c r="D1484" s="54">
        <v>0</v>
      </c>
      <c r="E1484" s="54">
        <v>0</v>
      </c>
      <c r="F1484" s="54">
        <v>0</v>
      </c>
      <c r="G1484" s="56">
        <f t="shared" si="52"/>
        <v>2947.5497999999998</v>
      </c>
      <c r="H1484" s="56">
        <f t="shared" si="53"/>
        <v>4.0000000037252903E-2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3566400.42</v>
      </c>
      <c r="D1485" s="54">
        <v>0</v>
      </c>
      <c r="E1485" s="54">
        <v>0</v>
      </c>
      <c r="F1485" s="54">
        <v>0</v>
      </c>
      <c r="G1485" s="56">
        <f t="shared" si="52"/>
        <v>21398.40252</v>
      </c>
      <c r="H1485" s="56">
        <f t="shared" si="53"/>
        <v>0.41999999992549419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2165.19</v>
      </c>
      <c r="D1486" s="54">
        <v>0</v>
      </c>
      <c r="E1486" s="54">
        <v>0</v>
      </c>
      <c r="F1486" s="54">
        <v>0</v>
      </c>
      <c r="G1486" s="56">
        <f t="shared" si="52"/>
        <v>15.156330000000001</v>
      </c>
      <c r="H1486" s="56">
        <f t="shared" si="53"/>
        <v>0.19000000000005457</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55493.32</v>
      </c>
      <c r="D1487" s="54">
        <v>0</v>
      </c>
      <c r="E1487" s="54">
        <v>0</v>
      </c>
      <c r="F1487" s="54">
        <v>0</v>
      </c>
      <c r="G1487" s="56">
        <f t="shared" si="52"/>
        <v>443.94656000000003</v>
      </c>
      <c r="H1487" s="56">
        <f t="shared" si="53"/>
        <v>0.31999999999970896</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495557.76</v>
      </c>
      <c r="D1489" s="54">
        <v>0</v>
      </c>
      <c r="E1489" s="54">
        <v>0</v>
      </c>
      <c r="F1489" s="54">
        <v>0</v>
      </c>
      <c r="G1489" s="56">
        <f t="shared" si="52"/>
        <v>4955.5776000000005</v>
      </c>
      <c r="H1489" s="56">
        <f t="shared" si="53"/>
        <v>0.23999999999068677</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233141.33</v>
      </c>
      <c r="D1490" s="54">
        <v>0</v>
      </c>
      <c r="E1490" s="54">
        <v>0</v>
      </c>
      <c r="F1490" s="54">
        <v>0</v>
      </c>
      <c r="G1490" s="56">
        <f t="shared" si="52"/>
        <v>2564.5546299999996</v>
      </c>
      <c r="H1490" s="56">
        <f t="shared" si="53"/>
        <v>0.32999999998719431</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532180.11</v>
      </c>
      <c r="D1491" s="54">
        <v>0</v>
      </c>
      <c r="E1491" s="54">
        <v>0</v>
      </c>
      <c r="F1491" s="54">
        <v>0</v>
      </c>
      <c r="G1491" s="56">
        <f t="shared" si="52"/>
        <v>6386.1613200000002</v>
      </c>
      <c r="H1491" s="56">
        <f t="shared" si="53"/>
        <v>0.10999999998603016</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5360570.62</v>
      </c>
      <c r="D1492" s="54">
        <v>0</v>
      </c>
      <c r="E1492" s="54">
        <v>0</v>
      </c>
      <c r="F1492" s="54">
        <v>0</v>
      </c>
      <c r="G1492" s="56">
        <f t="shared" si="52"/>
        <v>69687.418059999996</v>
      </c>
      <c r="H1492" s="56">
        <f t="shared" si="53"/>
        <v>0.37999999988824129</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1040477.58</v>
      </c>
      <c r="D1493" s="54">
        <v>0</v>
      </c>
      <c r="E1493" s="54">
        <v>0</v>
      </c>
      <c r="F1493" s="54">
        <v>0</v>
      </c>
      <c r="G1493" s="56">
        <f t="shared" si="52"/>
        <v>14566.68612</v>
      </c>
      <c r="H1493" s="56">
        <f t="shared" si="53"/>
        <v>0.42000000004190952</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1040477.58</v>
      </c>
      <c r="D1497" s="54">
        <v>0</v>
      </c>
      <c r="E1497" s="54">
        <v>0</v>
      </c>
      <c r="F1497" s="54">
        <v>0</v>
      </c>
      <c r="G1497" s="56">
        <f t="shared" si="52"/>
        <v>18728.596439999998</v>
      </c>
      <c r="H1497" s="56">
        <f t="shared" si="53"/>
        <v>0.42000000004190952</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12085162.41</v>
      </c>
      <c r="D1499" s="54">
        <v>0</v>
      </c>
      <c r="E1499" s="54">
        <v>0</v>
      </c>
      <c r="F1499" s="54">
        <v>0</v>
      </c>
      <c r="G1499" s="56">
        <f t="shared" si="52"/>
        <v>241703.2482</v>
      </c>
      <c r="H1499" s="56">
        <f t="shared" si="53"/>
        <v>0.41000000014901161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5498240.6500000004</v>
      </c>
      <c r="D1501" s="54">
        <v>0</v>
      </c>
      <c r="E1501" s="54">
        <v>0</v>
      </c>
      <c r="F1501" s="54">
        <v>0</v>
      </c>
      <c r="G1501" s="56">
        <f t="shared" si="52"/>
        <v>120961.29429999999</v>
      </c>
      <c r="H1501" s="56">
        <f t="shared" si="53"/>
        <v>0.34999999962747097</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583804.37</v>
      </c>
      <c r="D1502" s="54">
        <v>0</v>
      </c>
      <c r="E1502" s="54">
        <v>0</v>
      </c>
      <c r="F1502" s="54">
        <v>0</v>
      </c>
      <c r="G1502" s="56">
        <f t="shared" si="52"/>
        <v>13427.50051</v>
      </c>
      <c r="H1502" s="56">
        <f t="shared" si="53"/>
        <v>0.36999999999534339</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3623878.3</v>
      </c>
      <c r="D1503" s="54">
        <v>0</v>
      </c>
      <c r="E1503" s="54">
        <v>0</v>
      </c>
      <c r="F1503" s="54">
        <v>0</v>
      </c>
      <c r="G1503" s="56">
        <f t="shared" si="52"/>
        <v>86973.079199999993</v>
      </c>
      <c r="H1503" s="56">
        <f t="shared" si="53"/>
        <v>0.29999999981373549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1400.4</v>
      </c>
      <c r="D1504" s="54">
        <v>0</v>
      </c>
      <c r="E1504" s="54">
        <v>0</v>
      </c>
      <c r="F1504" s="54">
        <v>0</v>
      </c>
      <c r="G1504" s="56">
        <f t="shared" si="52"/>
        <v>35.010000000000005</v>
      </c>
      <c r="H1504" s="56">
        <f t="shared" si="53"/>
        <v>0.40000000000009095</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59062</v>
      </c>
      <c r="D1505" s="54">
        <v>0</v>
      </c>
      <c r="E1505" s="54">
        <v>0</v>
      </c>
      <c r="F1505" s="54">
        <v>0</v>
      </c>
      <c r="G1505" s="56">
        <f t="shared" si="52"/>
        <v>1535.6119999999999</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479096.4</v>
      </c>
      <c r="D1507" s="54">
        <v>0</v>
      </c>
      <c r="E1507" s="54">
        <v>0</v>
      </c>
      <c r="F1507" s="54">
        <v>0</v>
      </c>
      <c r="G1507" s="56">
        <f t="shared" si="52"/>
        <v>13414.699200000001</v>
      </c>
      <c r="H1507" s="56">
        <f t="shared" si="53"/>
        <v>0.40000000002328306</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233461.93</v>
      </c>
      <c r="D1508" s="54">
        <v>0</v>
      </c>
      <c r="E1508" s="54">
        <v>0</v>
      </c>
      <c r="F1508" s="54">
        <v>0</v>
      </c>
      <c r="G1508" s="56">
        <f t="shared" si="52"/>
        <v>6770.3959700000005</v>
      </c>
      <c r="H1508" s="56">
        <f t="shared" si="53"/>
        <v>7.0000000006984919E-2</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517537.25</v>
      </c>
      <c r="D1509" s="54">
        <v>0</v>
      </c>
      <c r="E1509" s="54">
        <v>0</v>
      </c>
      <c r="F1509" s="54">
        <v>0</v>
      </c>
      <c r="G1509" s="56">
        <f t="shared" si="52"/>
        <v>15526.1175</v>
      </c>
      <c r="H1509" s="56">
        <f t="shared" si="53"/>
        <v>0.25</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5567733.3399999999</v>
      </c>
      <c r="D1510" s="54">
        <v>0</v>
      </c>
      <c r="E1510" s="54">
        <v>0</v>
      </c>
      <c r="F1510" s="54">
        <v>0</v>
      </c>
      <c r="G1510" s="56">
        <f t="shared" si="52"/>
        <v>172599.73353999999</v>
      </c>
      <c r="H1510" s="56">
        <f t="shared" si="53"/>
        <v>0.33999999985098839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1019188.42</v>
      </c>
      <c r="D1511" s="54">
        <v>0</v>
      </c>
      <c r="E1511" s="54">
        <v>0</v>
      </c>
      <c r="F1511" s="54">
        <v>0</v>
      </c>
      <c r="G1511" s="56">
        <f t="shared" si="52"/>
        <v>32614.029440000002</v>
      </c>
      <c r="H1511" s="56">
        <f t="shared" si="53"/>
        <v>0.42000000004190952</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1019188.42</v>
      </c>
      <c r="D1515" s="54">
        <v>0</v>
      </c>
      <c r="E1515" s="54">
        <v>0</v>
      </c>
      <c r="F1515" s="54">
        <v>0</v>
      </c>
      <c r="G1515" s="56">
        <f t="shared" si="54"/>
        <v>36690.78312</v>
      </c>
      <c r="H1515" s="56">
        <f t="shared" si="55"/>
        <v>0.42000000004190952</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1826653.540000001</v>
      </c>
      <c r="D1517" s="54">
        <v>0</v>
      </c>
      <c r="E1517" s="54">
        <v>0</v>
      </c>
      <c r="F1517" s="54">
        <v>0</v>
      </c>
      <c r="G1517" s="56">
        <f t="shared" si="54"/>
        <v>69412.834520000033</v>
      </c>
      <c r="H1517" s="56">
        <f t="shared" si="55"/>
        <v>0.45999999903142452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1826653.54</v>
      </c>
      <c r="D1576" s="54">
        <v>0</v>
      </c>
      <c r="E1576" s="54">
        <v>0</v>
      </c>
      <c r="F1576" s="54">
        <v>0</v>
      </c>
      <c r="G1576" s="56">
        <f t="shared" si="56"/>
        <v>177185.39338000002</v>
      </c>
      <c r="H1576" s="56">
        <f t="shared" si="57"/>
        <v>0.4599999999627471</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422296.95</v>
      </c>
      <c r="D1578" s="54">
        <v>0</v>
      </c>
      <c r="E1578" s="54">
        <v>0</v>
      </c>
      <c r="F1578" s="54">
        <v>0</v>
      </c>
      <c r="G1578" s="56">
        <f t="shared" si="56"/>
        <v>41807.398050000003</v>
      </c>
      <c r="H1578" s="56">
        <f t="shared" si="57"/>
        <v>4.9999999988358468E-2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106582.98</v>
      </c>
      <c r="D1579" s="54">
        <v>0</v>
      </c>
      <c r="E1579" s="54">
        <v>0</v>
      </c>
      <c r="F1579" s="54">
        <v>0</v>
      </c>
      <c r="G1579" s="56">
        <f t="shared" si="56"/>
        <v>10658.298000000001</v>
      </c>
      <c r="H1579" s="56">
        <f t="shared" si="57"/>
        <v>2.0000000004074536E-2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1297773.6100000001</v>
      </c>
      <c r="D1580" s="69">
        <v>0</v>
      </c>
      <c r="E1580" s="69">
        <v>0</v>
      </c>
      <c r="F1580" s="69">
        <v>0</v>
      </c>
      <c r="G1580" s="70">
        <f t="shared" si="56"/>
        <v>131075.13461000001</v>
      </c>
      <c r="H1580" s="70">
        <f t="shared" si="57"/>
        <v>0.38999999989755452</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B27" sqref="B27:F27"/>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27159</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296"/>
      <c r="F10" s="287" t="s">
        <v>36</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37</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5" t="s">
        <v>41</v>
      </c>
      <c r="C15" s="306"/>
      <c r="D15" s="306"/>
      <c r="E15" s="306"/>
      <c r="F15" s="307"/>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11035027.1</v>
      </c>
      <c r="I16" s="103">
        <f>'PR-RAS'!E6</f>
        <v>13532539.280000001</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6344428.1800000016</v>
      </c>
      <c r="I17" s="103">
        <f>'PR-RAS'!E151</f>
        <v>8052918.3699999992</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973950.65999999654</v>
      </c>
      <c r="I18" s="103">
        <f>'PR-RAS'!E645</f>
        <v>1164752.0600000047</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14135714.310000001</v>
      </c>
      <c r="I20" s="109">
        <f>BILANCA!E7</f>
        <v>18750532.300000001</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2616883.3400000003</v>
      </c>
      <c r="I21" s="112">
        <f>BILANCA!E68</f>
        <v>2390352.4300000002</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2036319.69</v>
      </c>
      <c r="I22" s="112">
        <f>BILANCA!E176</f>
        <v>1837683.03</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14716277.960000001</v>
      </c>
      <c r="I23" s="115">
        <f>BILANCA!E237</f>
        <v>19303201.699999996</v>
      </c>
      <c r="J23" s="5"/>
      <c r="K23" s="5"/>
      <c r="L23" s="5"/>
      <c r="M23" s="5"/>
      <c r="N23" s="5"/>
      <c r="O23" s="5"/>
      <c r="P23" s="5"/>
      <c r="Q23" s="5"/>
      <c r="R23" s="5"/>
      <c r="S23" s="5"/>
      <c r="T23" s="5"/>
      <c r="U23" s="5"/>
      <c r="V23" s="5"/>
      <c r="W23" s="5"/>
      <c r="X23" s="5"/>
    </row>
    <row r="24" spans="1:24" ht="12.75" customHeight="1" x14ac:dyDescent="0.2">
      <c r="A24" s="302" t="s">
        <v>45</v>
      </c>
      <c r="B24" s="308" t="str">
        <f>'RAS-funkcijski'!B5</f>
        <v>Opće javne usluge (šifre 011+012+013+014 do 018)</v>
      </c>
      <c r="C24" s="309"/>
      <c r="D24" s="309"/>
      <c r="E24" s="309"/>
      <c r="F24" s="310"/>
      <c r="G24" s="107" t="str">
        <f>'RAS-funkcijski'!C5</f>
        <v>01</v>
      </c>
      <c r="H24" s="108">
        <f>'RAS-funkcijski'!D5</f>
        <v>922607</v>
      </c>
      <c r="I24" s="109">
        <f>'RAS-funkcijski'!E5</f>
        <v>1156685.56</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2188703</v>
      </c>
      <c r="I25" s="112">
        <f>'RAS-funkcijski'!E35</f>
        <v>7099743.96</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577012</v>
      </c>
      <c r="I26" s="112">
        <f>'RAS-funkcijski'!E88</f>
        <v>662500.18999999994</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629505.67999999993</v>
      </c>
      <c r="I27" s="112">
        <f>'RAS-funkcijski'!E114</f>
        <v>751383.95</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9002643.6400000006</v>
      </c>
      <c r="I28" s="117">
        <f>'RAS-funkcijski'!E141</f>
        <v>12059880.880000001</v>
      </c>
      <c r="J28" s="5"/>
      <c r="K28" s="5"/>
      <c r="L28" s="5"/>
      <c r="M28" s="5"/>
      <c r="N28" s="5"/>
      <c r="O28" s="5"/>
      <c r="P28" s="5"/>
      <c r="Q28" s="5"/>
      <c r="R28" s="5"/>
      <c r="S28" s="5"/>
      <c r="T28" s="5"/>
      <c r="U28" s="5"/>
      <c r="V28" s="5"/>
      <c r="W28" s="5"/>
      <c r="X28" s="5"/>
    </row>
    <row r="29" spans="1:24" ht="12.75" customHeight="1" x14ac:dyDescent="0.2">
      <c r="A29" s="302" t="s">
        <v>36</v>
      </c>
      <c r="B29" s="318" t="str">
        <f>'P-VRIO'!B5</f>
        <v>Promjene u vrijednosti i obujmu imovine (šifre 91511+91512)</v>
      </c>
      <c r="C29" s="309"/>
      <c r="D29" s="309"/>
      <c r="E29" s="309"/>
      <c r="F29" s="310"/>
      <c r="G29" s="107" t="str">
        <f>'P-VRIO'!C5</f>
        <v>9151</v>
      </c>
      <c r="H29" s="108">
        <f>'P-VRIO'!D5</f>
        <v>5027.54</v>
      </c>
      <c r="I29" s="109">
        <f>'P-VRIO'!E5</f>
        <v>1778.45</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5019.71</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37</v>
      </c>
      <c r="B33" s="308" t="str">
        <f>OBVEZE!B5</f>
        <v>Stanje obveza 1. siječnja (=stanju obveza iz Izvještaja o obvezama na 31. prosinca prethodne godine)</v>
      </c>
      <c r="C33" s="309"/>
      <c r="D33" s="309"/>
      <c r="E33" s="309"/>
      <c r="F33" s="310"/>
      <c r="G33" s="107" t="str">
        <f>OBVEZE!C5</f>
        <v>V001</v>
      </c>
      <c r="H33" s="118" t="s">
        <v>46</v>
      </c>
      <c r="I33" s="119">
        <f>OBVEZE!D5</f>
        <v>2036319.66</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46</v>
      </c>
      <c r="I34" s="112">
        <f>OBVEZE!D42</f>
        <v>1826653.540000001</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46</v>
      </c>
      <c r="I36" s="117">
        <f>OBVEZE!D101</f>
        <v>1826653.54</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722" sqref="E722 E722"/>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291"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11035027.1</v>
      </c>
      <c r="E6" s="263">
        <f>E7+E44+E50+E82+E106+E124+E133+E139</f>
        <v>13532539.280000001</v>
      </c>
      <c r="F6" s="143">
        <f t="shared" ref="F6:F69" si="0">IF(D6&lt;&gt;0,IF(E6/D6&gt;=100,"&gt;&gt;100",E6/D6*100),"-")</f>
        <v>122.63258764448346</v>
      </c>
    </row>
    <row r="7" spans="1:25" customFormat="1" ht="12.75" customHeight="1" x14ac:dyDescent="0.2">
      <c r="A7" s="140" t="s">
        <v>60</v>
      </c>
      <c r="B7" s="141" t="s">
        <v>61</v>
      </c>
      <c r="C7" s="142" t="s">
        <v>60</v>
      </c>
      <c r="D7" s="263">
        <f>D8+D17+D23+D29+D37+D40</f>
        <v>5085305.0299999993</v>
      </c>
      <c r="E7" s="263">
        <f>E8+E17+E23+E29+E37+E40</f>
        <v>6804194.1100000013</v>
      </c>
      <c r="F7" s="143">
        <f t="shared" si="0"/>
        <v>133.80110081616877</v>
      </c>
    </row>
    <row r="8" spans="1:25" customFormat="1" ht="12.75" customHeight="1" x14ac:dyDescent="0.2">
      <c r="A8" s="140" t="s">
        <v>62</v>
      </c>
      <c r="B8" s="141" t="s">
        <v>63</v>
      </c>
      <c r="C8" s="142" t="s">
        <v>62</v>
      </c>
      <c r="D8" s="263">
        <f>SUM(D9:D14)-D15-D16</f>
        <v>4651204.0299999993</v>
      </c>
      <c r="E8" s="263">
        <f>SUM(E9:E14)-E15-E16</f>
        <v>6401078.6300000008</v>
      </c>
      <c r="F8" s="143">
        <f t="shared" si="0"/>
        <v>137.62197032668124</v>
      </c>
    </row>
    <row r="9" spans="1:25" customFormat="1" ht="12.75" customHeight="1" x14ac:dyDescent="0.2">
      <c r="A9" s="140" t="s">
        <v>64</v>
      </c>
      <c r="B9" s="141" t="s">
        <v>65</v>
      </c>
      <c r="C9" s="142" t="s">
        <v>64</v>
      </c>
      <c r="D9" s="262">
        <v>4340417.3600000003</v>
      </c>
      <c r="E9" s="262">
        <v>5926746.9699999997</v>
      </c>
      <c r="F9" s="143">
        <f t="shared" si="0"/>
        <v>136.5478588446158</v>
      </c>
    </row>
    <row r="10" spans="1:25" customFormat="1" ht="12.75" customHeight="1" x14ac:dyDescent="0.2">
      <c r="A10" s="140" t="s">
        <v>66</v>
      </c>
      <c r="B10" s="141" t="s">
        <v>67</v>
      </c>
      <c r="C10" s="142" t="s">
        <v>66</v>
      </c>
      <c r="D10" s="262">
        <v>293784.83</v>
      </c>
      <c r="E10" s="262">
        <v>362670.94</v>
      </c>
      <c r="F10" s="143">
        <f t="shared" si="0"/>
        <v>123.44781042642671</v>
      </c>
    </row>
    <row r="11" spans="1:25" customFormat="1" ht="12.75" customHeight="1" x14ac:dyDescent="0.2">
      <c r="A11" s="140" t="s">
        <v>68</v>
      </c>
      <c r="B11" s="141" t="s">
        <v>69</v>
      </c>
      <c r="C11" s="142" t="s">
        <v>68</v>
      </c>
      <c r="D11" s="262">
        <v>161391.1</v>
      </c>
      <c r="E11" s="262">
        <v>207532.65</v>
      </c>
      <c r="F11" s="143">
        <f t="shared" si="0"/>
        <v>128.58989746026887</v>
      </c>
    </row>
    <row r="12" spans="1:25" customFormat="1" ht="12.75" customHeight="1" x14ac:dyDescent="0.2">
      <c r="A12" s="140" t="s">
        <v>70</v>
      </c>
      <c r="B12" s="141" t="s">
        <v>71</v>
      </c>
      <c r="C12" s="142" t="s">
        <v>70</v>
      </c>
      <c r="D12" s="262">
        <v>389315.14</v>
      </c>
      <c r="E12" s="262">
        <v>558147.41</v>
      </c>
      <c r="F12" s="143">
        <f t="shared" si="0"/>
        <v>143.36647940277894</v>
      </c>
    </row>
    <row r="13" spans="1:25" customFormat="1" ht="12.75" customHeight="1" x14ac:dyDescent="0.2">
      <c r="A13" s="140" t="s">
        <v>72</v>
      </c>
      <c r="B13" s="141" t="s">
        <v>73</v>
      </c>
      <c r="C13" s="142" t="s">
        <v>72</v>
      </c>
      <c r="D13" s="262">
        <v>110322.39</v>
      </c>
      <c r="E13" s="262">
        <v>144356.43</v>
      </c>
      <c r="F13" s="143">
        <f t="shared" si="0"/>
        <v>130.84962173136387</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644026.79</v>
      </c>
      <c r="E15" s="262">
        <v>798375.77</v>
      </c>
      <c r="F15" s="143">
        <f t="shared" si="0"/>
        <v>123.96623593872546</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426054.68000000005</v>
      </c>
      <c r="E23" s="263">
        <f>SUM(E24:E28)</f>
        <v>400272.49</v>
      </c>
      <c r="F23" s="143">
        <f t="shared" si="0"/>
        <v>93.948619458891983</v>
      </c>
    </row>
    <row r="24" spans="1:6" customFormat="1" ht="12.75" customHeight="1" x14ac:dyDescent="0.2">
      <c r="A24" s="140" t="s">
        <v>94</v>
      </c>
      <c r="B24" s="141" t="s">
        <v>95</v>
      </c>
      <c r="C24" s="142" t="s">
        <v>94</v>
      </c>
      <c r="D24" s="262">
        <v>75173.72</v>
      </c>
      <c r="E24" s="262">
        <v>70896.19</v>
      </c>
      <c r="F24" s="143">
        <f t="shared" si="0"/>
        <v>94.309806671799663</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350880.96</v>
      </c>
      <c r="E27" s="262">
        <v>329376.3</v>
      </c>
      <c r="F27" s="143">
        <f t="shared" si="0"/>
        <v>93.871237698392065</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8046.32</v>
      </c>
      <c r="E29" s="263">
        <f>SUM(E30:E36)</f>
        <v>2842.9900000000002</v>
      </c>
      <c r="F29" s="143">
        <f t="shared" si="0"/>
        <v>35.332798099006759</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6850.92</v>
      </c>
      <c r="E31" s="262">
        <v>269.64999999999998</v>
      </c>
      <c r="F31" s="143">
        <f t="shared" si="0"/>
        <v>3.9359677240429018</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1195.4000000000001</v>
      </c>
      <c r="E33" s="262">
        <v>2573.34</v>
      </c>
      <c r="F33" s="143">
        <f t="shared" si="0"/>
        <v>215.27020244269698</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4000366.25</v>
      </c>
      <c r="E50" s="263">
        <f>E51+E54+E59+E62+E65+E68+E71+E74+E77</f>
        <v>4639477.68</v>
      </c>
      <c r="F50" s="143">
        <f t="shared" si="0"/>
        <v>115.97632291793283</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1247256.3999999999</v>
      </c>
      <c r="E59" s="263">
        <f>SUM(E60:E61)</f>
        <v>1342688.19</v>
      </c>
      <c r="F59" s="143">
        <f t="shared" si="0"/>
        <v>107.651336966481</v>
      </c>
    </row>
    <row r="60" spans="1:6" customFormat="1" ht="24" customHeight="1" x14ac:dyDescent="0.2">
      <c r="A60" s="140" t="s">
        <v>166</v>
      </c>
      <c r="B60" s="145" t="s">
        <v>167</v>
      </c>
      <c r="C60" s="142" t="s">
        <v>166</v>
      </c>
      <c r="D60" s="262">
        <v>1111879.1399999999</v>
      </c>
      <c r="E60" s="262">
        <v>1281988.19</v>
      </c>
      <c r="F60" s="143">
        <f t="shared" si="0"/>
        <v>115.29923926803771</v>
      </c>
    </row>
    <row r="61" spans="1:6" customFormat="1" ht="24" customHeight="1" x14ac:dyDescent="0.2">
      <c r="A61" s="140" t="s">
        <v>168</v>
      </c>
      <c r="B61" s="145" t="s">
        <v>169</v>
      </c>
      <c r="C61" s="142" t="s">
        <v>168</v>
      </c>
      <c r="D61" s="262">
        <v>135377.26</v>
      </c>
      <c r="E61" s="262">
        <v>60700</v>
      </c>
      <c r="F61" s="143">
        <f t="shared" si="0"/>
        <v>44.837663282592658</v>
      </c>
    </row>
    <row r="62" spans="1:6" customFormat="1" ht="12.75" customHeight="1" x14ac:dyDescent="0.2">
      <c r="A62" s="140" t="s">
        <v>170</v>
      </c>
      <c r="B62" s="141" t="s">
        <v>171</v>
      </c>
      <c r="C62" s="142" t="s">
        <v>170</v>
      </c>
      <c r="D62" s="263">
        <f>SUM(D63:D64)</f>
        <v>5972.53</v>
      </c>
      <c r="E62" s="263">
        <f>SUM(E63:E64)</f>
        <v>15783.19</v>
      </c>
      <c r="F62" s="143">
        <f t="shared" si="0"/>
        <v>264.26305100183674</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5972.53</v>
      </c>
      <c r="E64" s="262">
        <v>15783.19</v>
      </c>
      <c r="F64" s="143">
        <f t="shared" si="0"/>
        <v>264.26305100183674</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0</v>
      </c>
      <c r="E68" s="263">
        <f>SUM(E69:E70)</f>
        <v>0</v>
      </c>
      <c r="F68" s="143" t="str">
        <f t="shared" si="0"/>
        <v>-</v>
      </c>
    </row>
    <row r="69" spans="1:6" customFormat="1" ht="12.75" customHeight="1" x14ac:dyDescent="0.2">
      <c r="A69" s="140" t="s">
        <v>184</v>
      </c>
      <c r="B69" s="141" t="s">
        <v>185</v>
      </c>
      <c r="C69" s="142" t="s">
        <v>184</v>
      </c>
      <c r="D69" s="262">
        <v>0</v>
      </c>
      <c r="E69" s="262">
        <v>0</v>
      </c>
      <c r="F69" s="143" t="str">
        <f t="shared" si="0"/>
        <v>-</v>
      </c>
    </row>
    <row r="70" spans="1:6" customFormat="1" ht="24" customHeight="1" x14ac:dyDescent="0.2">
      <c r="A70" s="140" t="s">
        <v>186</v>
      </c>
      <c r="B70" s="141" t="s">
        <v>187</v>
      </c>
      <c r="C70" s="142" t="s">
        <v>186</v>
      </c>
      <c r="D70" s="262">
        <v>0</v>
      </c>
      <c r="E70" s="262">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2747137.32</v>
      </c>
      <c r="E74" s="263">
        <f>SUM(E75:E76)</f>
        <v>3281006.3</v>
      </c>
      <c r="F74" s="143">
        <f t="shared" si="1"/>
        <v>119.43364738680044</v>
      </c>
    </row>
    <row r="75" spans="1:6" customFormat="1" ht="12.75" customHeight="1" x14ac:dyDescent="0.2">
      <c r="A75" s="140" t="s">
        <v>196</v>
      </c>
      <c r="B75" s="141" t="s">
        <v>197</v>
      </c>
      <c r="C75" s="142" t="s">
        <v>196</v>
      </c>
      <c r="D75" s="262">
        <v>0</v>
      </c>
      <c r="E75" s="262">
        <v>0</v>
      </c>
      <c r="F75" s="143" t="str">
        <f t="shared" si="1"/>
        <v>-</v>
      </c>
    </row>
    <row r="76" spans="1:6" customFormat="1" ht="12.75" customHeight="1" x14ac:dyDescent="0.2">
      <c r="A76" s="140" t="s">
        <v>198</v>
      </c>
      <c r="B76" s="141" t="s">
        <v>199</v>
      </c>
      <c r="C76" s="142" t="s">
        <v>198</v>
      </c>
      <c r="D76" s="262">
        <v>2747137.32</v>
      </c>
      <c r="E76" s="262">
        <v>3281006.3</v>
      </c>
      <c r="F76" s="143">
        <f t="shared" si="1"/>
        <v>119.43364738680044</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0</v>
      </c>
      <c r="E80" s="262">
        <v>0</v>
      </c>
      <c r="F80" s="143" t="str">
        <f t="shared" si="1"/>
        <v>-</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100688.54</v>
      </c>
      <c r="E82" s="263">
        <f>E83+E91+E98</f>
        <v>115524.76</v>
      </c>
      <c r="F82" s="143">
        <f t="shared" si="1"/>
        <v>114.73476524736579</v>
      </c>
    </row>
    <row r="83" spans="1:6" customFormat="1" ht="12.75" customHeight="1" x14ac:dyDescent="0.2">
      <c r="A83" s="140" t="s">
        <v>212</v>
      </c>
      <c r="B83" s="141" t="s">
        <v>213</v>
      </c>
      <c r="C83" s="142" t="s">
        <v>212</v>
      </c>
      <c r="D83" s="263">
        <f>SUM(D84:D90)</f>
        <v>3493.48</v>
      </c>
      <c r="E83" s="263">
        <f>SUM(E84:E90)</f>
        <v>16082.72</v>
      </c>
      <c r="F83" s="143">
        <f t="shared" si="1"/>
        <v>460.3638778524566</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5.52</v>
      </c>
      <c r="E85" s="262">
        <v>13162.72</v>
      </c>
      <c r="F85" s="143" t="str">
        <f t="shared" si="1"/>
        <v>&gt;&gt;100</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3487.96</v>
      </c>
      <c r="E88" s="262">
        <v>2920</v>
      </c>
      <c r="F88" s="143">
        <f t="shared" si="1"/>
        <v>83.716556382527315</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97195.06</v>
      </c>
      <c r="E91" s="263">
        <f>SUM(E92:E97)</f>
        <v>99442.04</v>
      </c>
      <c r="F91" s="143">
        <f t="shared" si="1"/>
        <v>102.31182531293257</v>
      </c>
    </row>
    <row r="92" spans="1:6" customFormat="1" ht="12.75" customHeight="1" x14ac:dyDescent="0.2">
      <c r="A92" s="140" t="s">
        <v>230</v>
      </c>
      <c r="B92" s="141" t="s">
        <v>231</v>
      </c>
      <c r="C92" s="142" t="s">
        <v>230</v>
      </c>
      <c r="D92" s="262">
        <v>8967.81</v>
      </c>
      <c r="E92" s="262">
        <v>7905.5</v>
      </c>
      <c r="F92" s="143">
        <f t="shared" si="1"/>
        <v>88.15418703117038</v>
      </c>
    </row>
    <row r="93" spans="1:6" customFormat="1" ht="12.75" customHeight="1" x14ac:dyDescent="0.2">
      <c r="A93" s="140" t="s">
        <v>232</v>
      </c>
      <c r="B93" s="141" t="s">
        <v>233</v>
      </c>
      <c r="C93" s="142" t="s">
        <v>232</v>
      </c>
      <c r="D93" s="262">
        <v>24896.799999999999</v>
      </c>
      <c r="E93" s="262">
        <v>25330.35</v>
      </c>
      <c r="F93" s="143">
        <f t="shared" si="1"/>
        <v>101.74138845152791</v>
      </c>
    </row>
    <row r="94" spans="1:6" customFormat="1" ht="12.75" customHeight="1" x14ac:dyDescent="0.2">
      <c r="A94" s="140" t="s">
        <v>234</v>
      </c>
      <c r="B94" s="141" t="s">
        <v>235</v>
      </c>
      <c r="C94" s="142" t="s">
        <v>234</v>
      </c>
      <c r="D94" s="262">
        <v>58666.11</v>
      </c>
      <c r="E94" s="262">
        <v>58587.38</v>
      </c>
      <c r="F94" s="143">
        <f t="shared" si="1"/>
        <v>99.86579986298733</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4664.34</v>
      </c>
      <c r="E97" s="262">
        <v>7618.81</v>
      </c>
      <c r="F97" s="143">
        <f t="shared" si="1"/>
        <v>163.34165176638066</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1425230.79</v>
      </c>
      <c r="E106" s="263">
        <f>E107+E112+E120</f>
        <v>1949883.46</v>
      </c>
      <c r="F106" s="143">
        <f t="shared" si="1"/>
        <v>136.81176927141743</v>
      </c>
    </row>
    <row r="107" spans="1:6" customFormat="1" ht="12.75" customHeight="1" x14ac:dyDescent="0.2">
      <c r="A107" s="140" t="s">
        <v>260</v>
      </c>
      <c r="B107" s="141" t="s">
        <v>261</v>
      </c>
      <c r="C107" s="142" t="s">
        <v>260</v>
      </c>
      <c r="D107" s="263">
        <f>SUM(D108:D111)</f>
        <v>6383.68</v>
      </c>
      <c r="E107" s="263">
        <f>SUM(E108:E111)</f>
        <v>4441.28</v>
      </c>
      <c r="F107" s="143">
        <f t="shared" si="1"/>
        <v>69.572409644593705</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5181.97</v>
      </c>
      <c r="E110" s="262">
        <v>3056.17</v>
      </c>
      <c r="F110" s="143">
        <f t="shared" si="1"/>
        <v>58.976991375866703</v>
      </c>
    </row>
    <row r="111" spans="1:6" customFormat="1" ht="12.75" customHeight="1" x14ac:dyDescent="0.2">
      <c r="A111" s="140" t="s">
        <v>268</v>
      </c>
      <c r="B111" s="141" t="s">
        <v>269</v>
      </c>
      <c r="C111" s="142" t="s">
        <v>268</v>
      </c>
      <c r="D111" s="262">
        <v>1201.71</v>
      </c>
      <c r="E111" s="262">
        <v>1385.11</v>
      </c>
      <c r="F111" s="143">
        <f t="shared" si="1"/>
        <v>115.26158557389053</v>
      </c>
    </row>
    <row r="112" spans="1:6" customFormat="1" ht="12.75" customHeight="1" x14ac:dyDescent="0.2">
      <c r="A112" s="140" t="s">
        <v>270</v>
      </c>
      <c r="B112" s="141" t="s">
        <v>271</v>
      </c>
      <c r="C112" s="142" t="s">
        <v>270</v>
      </c>
      <c r="D112" s="263">
        <f>SUM(D113:D119)</f>
        <v>63536.31</v>
      </c>
      <c r="E112" s="263">
        <f>SUM(E113:E119)</f>
        <v>69118.5</v>
      </c>
      <c r="F112" s="143">
        <f t="shared" si="1"/>
        <v>108.78582656122144</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6850.82</v>
      </c>
      <c r="E114" s="262">
        <v>10739.43</v>
      </c>
      <c r="F114" s="143">
        <f t="shared" si="1"/>
        <v>156.76123442157291</v>
      </c>
    </row>
    <row r="115" spans="1:6" customFormat="1" ht="12.75" customHeight="1" x14ac:dyDescent="0.2">
      <c r="A115" s="140" t="s">
        <v>276</v>
      </c>
      <c r="B115" s="141" t="s">
        <v>277</v>
      </c>
      <c r="C115" s="142" t="s">
        <v>276</v>
      </c>
      <c r="D115" s="262">
        <v>4922.29</v>
      </c>
      <c r="E115" s="262">
        <v>10351.33</v>
      </c>
      <c r="F115" s="143">
        <f t="shared" si="1"/>
        <v>210.29500496720024</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51763.199999999997</v>
      </c>
      <c r="E117" s="262">
        <v>48027.74</v>
      </c>
      <c r="F117" s="143">
        <f t="shared" si="1"/>
        <v>92.783560521760634</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1355310.8</v>
      </c>
      <c r="E120" s="263">
        <f>SUM(E121:E123)</f>
        <v>1876323.68</v>
      </c>
      <c r="F120" s="143">
        <f t="shared" si="1"/>
        <v>138.4423174374468</v>
      </c>
    </row>
    <row r="121" spans="1:6" customFormat="1" ht="12.75" customHeight="1" x14ac:dyDescent="0.2">
      <c r="A121" s="140" t="s">
        <v>288</v>
      </c>
      <c r="B121" s="141" t="s">
        <v>289</v>
      </c>
      <c r="C121" s="142" t="s">
        <v>288</v>
      </c>
      <c r="D121" s="262">
        <v>612326.37</v>
      </c>
      <c r="E121" s="262">
        <v>1163884.7</v>
      </c>
      <c r="F121" s="143">
        <f t="shared" si="1"/>
        <v>190.07587408002695</v>
      </c>
    </row>
    <row r="122" spans="1:6" customFormat="1" ht="12.75" customHeight="1" x14ac:dyDescent="0.2">
      <c r="A122" s="140" t="s">
        <v>290</v>
      </c>
      <c r="B122" s="141" t="s">
        <v>291</v>
      </c>
      <c r="C122" s="142" t="s">
        <v>290</v>
      </c>
      <c r="D122" s="262">
        <v>742054.04</v>
      </c>
      <c r="E122" s="262">
        <v>712438.98</v>
      </c>
      <c r="F122" s="143">
        <f t="shared" si="1"/>
        <v>96.00904268373769</v>
      </c>
    </row>
    <row r="123" spans="1:6" customFormat="1" ht="12.75" customHeight="1" x14ac:dyDescent="0.2">
      <c r="A123" s="140" t="s">
        <v>292</v>
      </c>
      <c r="B123" s="141" t="s">
        <v>293</v>
      </c>
      <c r="C123" s="142" t="s">
        <v>292</v>
      </c>
      <c r="D123" s="262">
        <v>930.39</v>
      </c>
      <c r="E123" s="262">
        <v>0</v>
      </c>
      <c r="F123" s="143">
        <f t="shared" si="1"/>
        <v>0</v>
      </c>
    </row>
    <row r="124" spans="1:6" customFormat="1" ht="24" customHeight="1" x14ac:dyDescent="0.2">
      <c r="A124" s="140" t="s">
        <v>294</v>
      </c>
      <c r="B124" s="146" t="s">
        <v>295</v>
      </c>
      <c r="C124" s="142" t="s">
        <v>294</v>
      </c>
      <c r="D124" s="263">
        <f>D125+D128</f>
        <v>364204.43</v>
      </c>
      <c r="E124" s="263">
        <f>E125+E128</f>
        <v>20940.439999999999</v>
      </c>
      <c r="F124" s="143">
        <f t="shared" si="1"/>
        <v>5.7496390145501524</v>
      </c>
    </row>
    <row r="125" spans="1:6" customFormat="1" ht="12.75" customHeight="1" x14ac:dyDescent="0.2">
      <c r="A125" s="140" t="s">
        <v>296</v>
      </c>
      <c r="B125" s="145" t="s">
        <v>297</v>
      </c>
      <c r="C125" s="142" t="s">
        <v>296</v>
      </c>
      <c r="D125" s="263">
        <f>SUM(D126:D127)</f>
        <v>47820</v>
      </c>
      <c r="E125" s="263">
        <f>SUM(E126:E127)</f>
        <v>18546.439999999999</v>
      </c>
      <c r="F125" s="143">
        <f t="shared" si="1"/>
        <v>38.783856127143451</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47820</v>
      </c>
      <c r="E127" s="262">
        <v>18546.439999999999</v>
      </c>
      <c r="F127" s="143">
        <f t="shared" si="1"/>
        <v>38.783856127143451</v>
      </c>
    </row>
    <row r="128" spans="1:6" customFormat="1" ht="24" customHeight="1" x14ac:dyDescent="0.2">
      <c r="A128" s="140" t="s">
        <v>302</v>
      </c>
      <c r="B128" s="146" t="s">
        <v>303</v>
      </c>
      <c r="C128" s="142" t="s">
        <v>302</v>
      </c>
      <c r="D128" s="263">
        <f>SUM(D129:D132)</f>
        <v>316384.43</v>
      </c>
      <c r="E128" s="263">
        <f>SUM(E129:E132)</f>
        <v>2394</v>
      </c>
      <c r="F128" s="143">
        <f t="shared" si="1"/>
        <v>0.75667440398378638</v>
      </c>
    </row>
    <row r="129" spans="1:6" customFormat="1" ht="12.75" customHeight="1" x14ac:dyDescent="0.2">
      <c r="A129" s="140" t="s">
        <v>304</v>
      </c>
      <c r="B129" s="145" t="s">
        <v>305</v>
      </c>
      <c r="C129" s="142" t="s">
        <v>304</v>
      </c>
      <c r="D129" s="262">
        <v>2030.66</v>
      </c>
      <c r="E129" s="262">
        <v>2394</v>
      </c>
      <c r="F129" s="143">
        <f t="shared" si="1"/>
        <v>117.89270483488126</v>
      </c>
    </row>
    <row r="130" spans="1:6" customFormat="1" ht="12.75" customHeight="1" x14ac:dyDescent="0.2">
      <c r="A130" s="140" t="s">
        <v>306</v>
      </c>
      <c r="B130" s="144" t="s">
        <v>307</v>
      </c>
      <c r="C130" s="142" t="s">
        <v>306</v>
      </c>
      <c r="D130" s="262">
        <v>314353.77</v>
      </c>
      <c r="E130" s="262">
        <v>0</v>
      </c>
      <c r="F130" s="143">
        <f t="shared" si="1"/>
        <v>0</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0</v>
      </c>
      <c r="E133" s="263">
        <f>E134+E138</f>
        <v>0</v>
      </c>
      <c r="F133" s="143" t="str">
        <f t="shared" si="1"/>
        <v>-</v>
      </c>
    </row>
    <row r="134" spans="1:6" customFormat="1" ht="24" customHeight="1" x14ac:dyDescent="0.2">
      <c r="A134" s="140" t="s">
        <v>314</v>
      </c>
      <c r="B134" s="144" t="s">
        <v>315</v>
      </c>
      <c r="C134" s="142" t="s">
        <v>314</v>
      </c>
      <c r="D134" s="263">
        <f>SUM(D135:D137)</f>
        <v>0</v>
      </c>
      <c r="E134" s="263">
        <f>SUM(E135:E137)</f>
        <v>0</v>
      </c>
      <c r="F134" s="143" t="str">
        <f t="shared" ref="F134:F197" si="2">IF(D134&lt;&gt;0,IF(E134/D134&gt;=100,"&gt;&gt;100",E134/D134*100),"-")</f>
        <v>-</v>
      </c>
    </row>
    <row r="135" spans="1:6" customFormat="1" ht="12.75" customHeight="1" x14ac:dyDescent="0.2">
      <c r="A135" s="140" t="s">
        <v>316</v>
      </c>
      <c r="B135" s="141" t="s">
        <v>317</v>
      </c>
      <c r="C135" s="142" t="s">
        <v>316</v>
      </c>
      <c r="D135" s="262">
        <v>0</v>
      </c>
      <c r="E135" s="262">
        <v>0</v>
      </c>
      <c r="F135" s="143" t="str">
        <f t="shared" si="2"/>
        <v>-</v>
      </c>
    </row>
    <row r="136" spans="1:6" customFormat="1" ht="24" customHeight="1" x14ac:dyDescent="0.2">
      <c r="A136" s="140" t="s">
        <v>318</v>
      </c>
      <c r="B136" s="144" t="s">
        <v>319</v>
      </c>
      <c r="C136" s="142" t="s">
        <v>318</v>
      </c>
      <c r="D136" s="262">
        <v>0</v>
      </c>
      <c r="E136" s="262">
        <v>0</v>
      </c>
      <c r="F136" s="143" t="str">
        <f t="shared" si="2"/>
        <v>-</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59232.06</v>
      </c>
      <c r="E139" s="263">
        <f>E140+E150</f>
        <v>2518.83</v>
      </c>
      <c r="F139" s="143">
        <f t="shared" si="2"/>
        <v>4.2524774589977117</v>
      </c>
    </row>
    <row r="140" spans="1:6" customFormat="1" ht="12.75" customHeight="1" x14ac:dyDescent="0.2">
      <c r="A140" s="140" t="s">
        <v>326</v>
      </c>
      <c r="B140" s="141" t="s">
        <v>327</v>
      </c>
      <c r="C140" s="142" t="s">
        <v>326</v>
      </c>
      <c r="D140" s="263">
        <f>SUM(D141:D149)</f>
        <v>59232.06</v>
      </c>
      <c r="E140" s="263">
        <f>SUM(E141:E149)</f>
        <v>2518.83</v>
      </c>
      <c r="F140" s="143">
        <f t="shared" si="2"/>
        <v>4.2524774589977117</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59232.06</v>
      </c>
      <c r="E149" s="262">
        <v>2518.83</v>
      </c>
      <c r="F149" s="143">
        <f t="shared" si="2"/>
        <v>4.2524774589977117</v>
      </c>
    </row>
    <row r="150" spans="1:6" customFormat="1" ht="12.75" customHeight="1" x14ac:dyDescent="0.2">
      <c r="A150" s="140" t="s">
        <v>346</v>
      </c>
      <c r="B150" s="141" t="s">
        <v>347</v>
      </c>
      <c r="C150" s="142" t="s">
        <v>346</v>
      </c>
      <c r="D150" s="262">
        <v>0</v>
      </c>
      <c r="E150" s="262">
        <v>0</v>
      </c>
      <c r="F150" s="143" t="str">
        <f t="shared" si="2"/>
        <v>-</v>
      </c>
    </row>
    <row r="151" spans="1:6" customFormat="1" ht="12.75" customHeight="1" x14ac:dyDescent="0.2">
      <c r="A151" s="140" t="s">
        <v>56</v>
      </c>
      <c r="B151" s="141" t="s">
        <v>348</v>
      </c>
      <c r="C151" s="142" t="s">
        <v>56</v>
      </c>
      <c r="D151" s="263">
        <f>D152+D163+D196+D215+D224+D252+D263</f>
        <v>6344428.1800000016</v>
      </c>
      <c r="E151" s="263">
        <f>E152+E163+E196+E215+E224+E252+E263</f>
        <v>8052918.3699999992</v>
      </c>
      <c r="F151" s="143">
        <f t="shared" si="2"/>
        <v>126.9289862147986</v>
      </c>
    </row>
    <row r="152" spans="1:6" customFormat="1" ht="12.75" customHeight="1" x14ac:dyDescent="0.2">
      <c r="A152" s="140" t="s">
        <v>349</v>
      </c>
      <c r="B152" s="141" t="s">
        <v>350</v>
      </c>
      <c r="C152" s="142" t="s">
        <v>349</v>
      </c>
      <c r="D152" s="263">
        <f>D153+D158+D159</f>
        <v>485857.31000000006</v>
      </c>
      <c r="E152" s="263">
        <f>E153+E158+E159</f>
        <v>593510.49</v>
      </c>
      <c r="F152" s="143">
        <f t="shared" si="2"/>
        <v>122.15736550305272</v>
      </c>
    </row>
    <row r="153" spans="1:6" customFormat="1" ht="12.75" customHeight="1" x14ac:dyDescent="0.2">
      <c r="A153" s="140" t="s">
        <v>351</v>
      </c>
      <c r="B153" s="141" t="s">
        <v>352</v>
      </c>
      <c r="C153" s="142" t="s">
        <v>351</v>
      </c>
      <c r="D153" s="263">
        <f>SUM(D154:D157)</f>
        <v>388519.84</v>
      </c>
      <c r="E153" s="263">
        <f>SUM(E154:E157)</f>
        <v>467101.45</v>
      </c>
      <c r="F153" s="143">
        <f t="shared" si="2"/>
        <v>120.22589374071603</v>
      </c>
    </row>
    <row r="154" spans="1:6" customFormat="1" ht="12.75" customHeight="1" x14ac:dyDescent="0.2">
      <c r="A154" s="140" t="s">
        <v>353</v>
      </c>
      <c r="B154" s="141" t="s">
        <v>354</v>
      </c>
      <c r="C154" s="142" t="s">
        <v>353</v>
      </c>
      <c r="D154" s="262">
        <v>388519.84</v>
      </c>
      <c r="E154" s="262">
        <v>467101.45</v>
      </c>
      <c r="F154" s="143">
        <f t="shared" si="2"/>
        <v>120.22589374071603</v>
      </c>
    </row>
    <row r="155" spans="1:6" customFormat="1" ht="12.75" customHeight="1" x14ac:dyDescent="0.2">
      <c r="A155" s="140" t="s">
        <v>355</v>
      </c>
      <c r="B155" s="141" t="s">
        <v>356</v>
      </c>
      <c r="C155" s="142" t="s">
        <v>355</v>
      </c>
      <c r="D155" s="262">
        <v>0</v>
      </c>
      <c r="E155" s="262">
        <v>0</v>
      </c>
      <c r="F155" s="143" t="str">
        <f t="shared" si="2"/>
        <v>-</v>
      </c>
    </row>
    <row r="156" spans="1:6" customFormat="1" ht="12.75" customHeight="1" x14ac:dyDescent="0.2">
      <c r="A156" s="140" t="s">
        <v>357</v>
      </c>
      <c r="B156" s="141" t="s">
        <v>358</v>
      </c>
      <c r="C156" s="142" t="s">
        <v>357</v>
      </c>
      <c r="D156" s="262">
        <v>0</v>
      </c>
      <c r="E156" s="262">
        <v>0</v>
      </c>
      <c r="F156" s="143" t="str">
        <f t="shared" si="2"/>
        <v>-</v>
      </c>
    </row>
    <row r="157" spans="1:6" customFormat="1" ht="12.75" customHeight="1" x14ac:dyDescent="0.2">
      <c r="A157" s="140" t="s">
        <v>359</v>
      </c>
      <c r="B157" s="141" t="s">
        <v>360</v>
      </c>
      <c r="C157" s="142" t="s">
        <v>359</v>
      </c>
      <c r="D157" s="262">
        <v>0</v>
      </c>
      <c r="E157" s="262">
        <v>0</v>
      </c>
      <c r="F157" s="143" t="str">
        <f t="shared" si="2"/>
        <v>-</v>
      </c>
    </row>
    <row r="158" spans="1:6" customFormat="1" ht="12.75" customHeight="1" x14ac:dyDescent="0.2">
      <c r="A158" s="140" t="s">
        <v>361</v>
      </c>
      <c r="B158" s="141" t="s">
        <v>362</v>
      </c>
      <c r="C158" s="142" t="s">
        <v>361</v>
      </c>
      <c r="D158" s="262">
        <v>33230.01</v>
      </c>
      <c r="E158" s="262">
        <v>51045.4</v>
      </c>
      <c r="F158" s="143">
        <f t="shared" si="2"/>
        <v>153.61235220813955</v>
      </c>
    </row>
    <row r="159" spans="1:6" customFormat="1" ht="12.75" customHeight="1" x14ac:dyDescent="0.2">
      <c r="A159" s="140" t="s">
        <v>363</v>
      </c>
      <c r="B159" s="141" t="s">
        <v>364</v>
      </c>
      <c r="C159" s="142" t="s">
        <v>363</v>
      </c>
      <c r="D159" s="263">
        <f>SUM(D160:D162)</f>
        <v>64107.46</v>
      </c>
      <c r="E159" s="263">
        <f>SUM(E160:E162)</f>
        <v>75363.64</v>
      </c>
      <c r="F159" s="143">
        <f t="shared" si="2"/>
        <v>117.55829976729697</v>
      </c>
    </row>
    <row r="160" spans="1:6" customFormat="1" ht="12.75" customHeight="1" x14ac:dyDescent="0.2">
      <c r="A160" s="140" t="s">
        <v>365</v>
      </c>
      <c r="B160" s="141" t="s">
        <v>143</v>
      </c>
      <c r="C160" s="142" t="s">
        <v>365</v>
      </c>
      <c r="D160" s="262">
        <v>0</v>
      </c>
      <c r="E160" s="262">
        <v>0</v>
      </c>
      <c r="F160" s="143" t="str">
        <f t="shared" si="2"/>
        <v>-</v>
      </c>
    </row>
    <row r="161" spans="1:6" customFormat="1" ht="12.75" customHeight="1" x14ac:dyDescent="0.2">
      <c r="A161" s="140" t="s">
        <v>366</v>
      </c>
      <c r="B161" s="141" t="s">
        <v>367</v>
      </c>
      <c r="C161" s="142" t="s">
        <v>366</v>
      </c>
      <c r="D161" s="262">
        <v>64107.46</v>
      </c>
      <c r="E161" s="262">
        <v>75363.64</v>
      </c>
      <c r="F161" s="143">
        <f t="shared" si="2"/>
        <v>117.55829976729697</v>
      </c>
    </row>
    <row r="162" spans="1:6" customFormat="1" ht="12.75" customHeight="1" x14ac:dyDescent="0.2">
      <c r="A162" s="140" t="s">
        <v>368</v>
      </c>
      <c r="B162" s="141" t="s">
        <v>369</v>
      </c>
      <c r="C162" s="142" t="s">
        <v>368</v>
      </c>
      <c r="D162" s="262">
        <v>0</v>
      </c>
      <c r="E162" s="262">
        <v>0</v>
      </c>
      <c r="F162" s="143" t="str">
        <f t="shared" si="2"/>
        <v>-</v>
      </c>
    </row>
    <row r="163" spans="1:6" customFormat="1" ht="12.75" customHeight="1" x14ac:dyDescent="0.2">
      <c r="A163" s="140" t="s">
        <v>370</v>
      </c>
      <c r="B163" s="141" t="s">
        <v>371</v>
      </c>
      <c r="C163" s="142" t="s">
        <v>370</v>
      </c>
      <c r="D163" s="263">
        <f>D164+D169+D177+D187+D188</f>
        <v>2703891.6000000006</v>
      </c>
      <c r="E163" s="263">
        <f>E164+E169+E177+E187+E188</f>
        <v>3604556.27</v>
      </c>
      <c r="F163" s="143">
        <f t="shared" si="2"/>
        <v>133.30994001386739</v>
      </c>
    </row>
    <row r="164" spans="1:6" customFormat="1" ht="12.75" customHeight="1" x14ac:dyDescent="0.2">
      <c r="A164" s="140" t="s">
        <v>372</v>
      </c>
      <c r="B164" s="141" t="s">
        <v>373</v>
      </c>
      <c r="C164" s="142" t="s">
        <v>372</v>
      </c>
      <c r="D164" s="263">
        <f>SUM(D165:D168)</f>
        <v>21442.850000000002</v>
      </c>
      <c r="E164" s="263">
        <f>SUM(E165:E168)</f>
        <v>25380.160000000003</v>
      </c>
      <c r="F164" s="143">
        <f t="shared" si="2"/>
        <v>118.36187820182485</v>
      </c>
    </row>
    <row r="165" spans="1:6" customFormat="1" ht="12.75" customHeight="1" x14ac:dyDescent="0.2">
      <c r="A165" s="140" t="s">
        <v>374</v>
      </c>
      <c r="B165" s="141" t="s">
        <v>375</v>
      </c>
      <c r="C165" s="142" t="s">
        <v>374</v>
      </c>
      <c r="D165" s="262">
        <v>1501.31</v>
      </c>
      <c r="E165" s="262">
        <v>3339.29</v>
      </c>
      <c r="F165" s="143">
        <f t="shared" si="2"/>
        <v>222.42508209497038</v>
      </c>
    </row>
    <row r="166" spans="1:6" customFormat="1" ht="12.75" customHeight="1" x14ac:dyDescent="0.2">
      <c r="A166" s="140" t="s">
        <v>376</v>
      </c>
      <c r="B166" s="141" t="s">
        <v>377</v>
      </c>
      <c r="C166" s="142" t="s">
        <v>376</v>
      </c>
      <c r="D166" s="262">
        <v>15976.77</v>
      </c>
      <c r="E166" s="262">
        <v>16845.84</v>
      </c>
      <c r="F166" s="143">
        <f t="shared" si="2"/>
        <v>105.4395850976136</v>
      </c>
    </row>
    <row r="167" spans="1:6" customFormat="1" ht="12.75" customHeight="1" x14ac:dyDescent="0.2">
      <c r="A167" s="140" t="s">
        <v>378</v>
      </c>
      <c r="B167" s="141" t="s">
        <v>379</v>
      </c>
      <c r="C167" s="142" t="s">
        <v>378</v>
      </c>
      <c r="D167" s="262">
        <v>2086.34</v>
      </c>
      <c r="E167" s="262">
        <v>1466.63</v>
      </c>
      <c r="F167" s="143">
        <f t="shared" si="2"/>
        <v>70.296787676025957</v>
      </c>
    </row>
    <row r="168" spans="1:6" customFormat="1" ht="12.75" customHeight="1" x14ac:dyDescent="0.2">
      <c r="A168" s="140" t="s">
        <v>380</v>
      </c>
      <c r="B168" s="141" t="s">
        <v>381</v>
      </c>
      <c r="C168" s="142" t="s">
        <v>380</v>
      </c>
      <c r="D168" s="262">
        <v>1878.43</v>
      </c>
      <c r="E168" s="262">
        <v>3728.4</v>
      </c>
      <c r="F168" s="143">
        <f t="shared" si="2"/>
        <v>198.48490494721656</v>
      </c>
    </row>
    <row r="169" spans="1:6" customFormat="1" ht="12.75" customHeight="1" x14ac:dyDescent="0.2">
      <c r="A169" s="140" t="s">
        <v>382</v>
      </c>
      <c r="B169" s="141" t="s">
        <v>383</v>
      </c>
      <c r="C169" s="142" t="s">
        <v>382</v>
      </c>
      <c r="D169" s="263">
        <f>SUM(D170:D176)</f>
        <v>464767.94</v>
      </c>
      <c r="E169" s="263">
        <f>SUM(E170:E176)</f>
        <v>536379.85</v>
      </c>
      <c r="F169" s="143">
        <f t="shared" si="2"/>
        <v>115.40810022309198</v>
      </c>
    </row>
    <row r="170" spans="1:6" customFormat="1" ht="12.75" customHeight="1" x14ac:dyDescent="0.2">
      <c r="A170" s="140" t="s">
        <v>384</v>
      </c>
      <c r="B170" s="141" t="s">
        <v>385</v>
      </c>
      <c r="C170" s="142" t="s">
        <v>384</v>
      </c>
      <c r="D170" s="262">
        <v>15564.6</v>
      </c>
      <c r="E170" s="262">
        <v>16347.99</v>
      </c>
      <c r="F170" s="143">
        <f t="shared" si="2"/>
        <v>105.0331521529625</v>
      </c>
    </row>
    <row r="171" spans="1:6" customFormat="1" ht="12.75" customHeight="1" x14ac:dyDescent="0.2">
      <c r="A171" s="140" t="s">
        <v>386</v>
      </c>
      <c r="B171" s="141" t="s">
        <v>387</v>
      </c>
      <c r="C171" s="142" t="s">
        <v>386</v>
      </c>
      <c r="D171" s="262">
        <v>4062.48</v>
      </c>
      <c r="E171" s="262">
        <v>3374.3</v>
      </c>
      <c r="F171" s="143">
        <f t="shared" si="2"/>
        <v>83.060101218959844</v>
      </c>
    </row>
    <row r="172" spans="1:6" customFormat="1" ht="12.75" customHeight="1" x14ac:dyDescent="0.2">
      <c r="A172" s="140" t="s">
        <v>388</v>
      </c>
      <c r="B172" s="141" t="s">
        <v>389</v>
      </c>
      <c r="C172" s="142" t="s">
        <v>388</v>
      </c>
      <c r="D172" s="262">
        <v>227028.72</v>
      </c>
      <c r="E172" s="262">
        <v>156604.87</v>
      </c>
      <c r="F172" s="143">
        <f t="shared" si="2"/>
        <v>68.980202152397283</v>
      </c>
    </row>
    <row r="173" spans="1:6" customFormat="1" ht="12.75" customHeight="1" x14ac:dyDescent="0.2">
      <c r="A173" s="140" t="s">
        <v>390</v>
      </c>
      <c r="B173" s="141" t="s">
        <v>391</v>
      </c>
      <c r="C173" s="142" t="s">
        <v>390</v>
      </c>
      <c r="D173" s="262">
        <v>197801.57</v>
      </c>
      <c r="E173" s="262">
        <v>328483.82</v>
      </c>
      <c r="F173" s="143">
        <f t="shared" si="2"/>
        <v>166.06734719041916</v>
      </c>
    </row>
    <row r="174" spans="1:6" customFormat="1" ht="12.75" customHeight="1" x14ac:dyDescent="0.2">
      <c r="A174" s="140" t="s">
        <v>392</v>
      </c>
      <c r="B174" s="141" t="s">
        <v>393</v>
      </c>
      <c r="C174" s="142" t="s">
        <v>392</v>
      </c>
      <c r="D174" s="262">
        <v>20310.57</v>
      </c>
      <c r="E174" s="262">
        <v>31568.87</v>
      </c>
      <c r="F174" s="143">
        <f t="shared" si="2"/>
        <v>155.43074369650876</v>
      </c>
    </row>
    <row r="175" spans="1:6" customFormat="1" ht="12.75" customHeight="1" x14ac:dyDescent="0.2">
      <c r="A175" s="140" t="s">
        <v>394</v>
      </c>
      <c r="B175" s="141" t="s">
        <v>395</v>
      </c>
      <c r="C175" s="142" t="s">
        <v>394</v>
      </c>
      <c r="D175" s="262">
        <v>0</v>
      </c>
      <c r="E175" s="262">
        <v>0</v>
      </c>
      <c r="F175" s="143" t="str">
        <f t="shared" si="2"/>
        <v>-</v>
      </c>
    </row>
    <row r="176" spans="1:6" customFormat="1" ht="12.75" customHeight="1" x14ac:dyDescent="0.2">
      <c r="A176" s="140" t="s">
        <v>396</v>
      </c>
      <c r="B176" s="141" t="s">
        <v>397</v>
      </c>
      <c r="C176" s="142" t="s">
        <v>396</v>
      </c>
      <c r="D176" s="262">
        <v>0</v>
      </c>
      <c r="E176" s="262">
        <v>0</v>
      </c>
      <c r="F176" s="143" t="str">
        <f t="shared" si="2"/>
        <v>-</v>
      </c>
    </row>
    <row r="177" spans="1:6" customFormat="1" ht="12.75" customHeight="1" x14ac:dyDescent="0.2">
      <c r="A177" s="140" t="s">
        <v>398</v>
      </c>
      <c r="B177" s="141" t="s">
        <v>399</v>
      </c>
      <c r="C177" s="142" t="s">
        <v>398</v>
      </c>
      <c r="D177" s="263">
        <f>SUM(D178:D186)</f>
        <v>2117935.6100000003</v>
      </c>
      <c r="E177" s="263">
        <f>SUM(E178:E186)</f>
        <v>2942312.29</v>
      </c>
      <c r="F177" s="143">
        <f t="shared" si="2"/>
        <v>138.92359503790578</v>
      </c>
    </row>
    <row r="178" spans="1:6" customFormat="1" ht="12.75" customHeight="1" x14ac:dyDescent="0.2">
      <c r="A178" s="140" t="s">
        <v>400</v>
      </c>
      <c r="B178" s="141" t="s">
        <v>401</v>
      </c>
      <c r="C178" s="142" t="s">
        <v>400</v>
      </c>
      <c r="D178" s="262">
        <v>38214.53</v>
      </c>
      <c r="E178" s="262">
        <v>40396.14</v>
      </c>
      <c r="F178" s="143">
        <f t="shared" si="2"/>
        <v>105.70884948735468</v>
      </c>
    </row>
    <row r="179" spans="1:6" customFormat="1" ht="12.75" customHeight="1" x14ac:dyDescent="0.2">
      <c r="A179" s="140" t="s">
        <v>402</v>
      </c>
      <c r="B179" s="141" t="s">
        <v>403</v>
      </c>
      <c r="C179" s="142" t="s">
        <v>402</v>
      </c>
      <c r="D179" s="262">
        <v>1203672.8500000001</v>
      </c>
      <c r="E179" s="262">
        <v>2011025.35</v>
      </c>
      <c r="F179" s="143">
        <f t="shared" si="2"/>
        <v>167.07408080193881</v>
      </c>
    </row>
    <row r="180" spans="1:6" customFormat="1" ht="12.75" customHeight="1" x14ac:dyDescent="0.2">
      <c r="A180" s="140" t="s">
        <v>404</v>
      </c>
      <c r="B180" s="141" t="s">
        <v>405</v>
      </c>
      <c r="C180" s="142" t="s">
        <v>404</v>
      </c>
      <c r="D180" s="262">
        <v>49623.55</v>
      </c>
      <c r="E180" s="262">
        <v>62054.68</v>
      </c>
      <c r="F180" s="143">
        <f t="shared" si="2"/>
        <v>125.05086798505951</v>
      </c>
    </row>
    <row r="181" spans="1:6" customFormat="1" ht="12.75" customHeight="1" x14ac:dyDescent="0.2">
      <c r="A181" s="140" t="s">
        <v>406</v>
      </c>
      <c r="B181" s="141" t="s">
        <v>407</v>
      </c>
      <c r="C181" s="142" t="s">
        <v>406</v>
      </c>
      <c r="D181" s="262">
        <v>41174.25</v>
      </c>
      <c r="E181" s="262">
        <v>34859.440000000002</v>
      </c>
      <c r="F181" s="143">
        <f t="shared" si="2"/>
        <v>84.663205765739519</v>
      </c>
    </row>
    <row r="182" spans="1:6" customFormat="1" ht="12.75" customHeight="1" x14ac:dyDescent="0.2">
      <c r="A182" s="140" t="s">
        <v>408</v>
      </c>
      <c r="B182" s="141" t="s">
        <v>409</v>
      </c>
      <c r="C182" s="142" t="s">
        <v>408</v>
      </c>
      <c r="D182" s="262">
        <v>28534.14</v>
      </c>
      <c r="E182" s="262">
        <v>29393.37</v>
      </c>
      <c r="F182" s="143">
        <f t="shared" si="2"/>
        <v>103.01123496274988</v>
      </c>
    </row>
    <row r="183" spans="1:6" customFormat="1" ht="12.75" customHeight="1" x14ac:dyDescent="0.2">
      <c r="A183" s="140" t="s">
        <v>410</v>
      </c>
      <c r="B183" s="141" t="s">
        <v>411</v>
      </c>
      <c r="C183" s="142" t="s">
        <v>410</v>
      </c>
      <c r="D183" s="262">
        <v>134098.68</v>
      </c>
      <c r="E183" s="262">
        <v>168223.84</v>
      </c>
      <c r="F183" s="143">
        <f t="shared" si="2"/>
        <v>125.44779709986706</v>
      </c>
    </row>
    <row r="184" spans="1:6" customFormat="1" ht="12.75" customHeight="1" x14ac:dyDescent="0.2">
      <c r="A184" s="140" t="s">
        <v>412</v>
      </c>
      <c r="B184" s="141" t="s">
        <v>413</v>
      </c>
      <c r="C184" s="142" t="s">
        <v>412</v>
      </c>
      <c r="D184" s="262">
        <v>258317.87</v>
      </c>
      <c r="E184" s="262">
        <v>222472.25</v>
      </c>
      <c r="F184" s="143">
        <f t="shared" si="2"/>
        <v>86.123445505338054</v>
      </c>
    </row>
    <row r="185" spans="1:6" customFormat="1" ht="12.75" customHeight="1" x14ac:dyDescent="0.2">
      <c r="A185" s="140" t="s">
        <v>414</v>
      </c>
      <c r="B185" s="141" t="s">
        <v>415</v>
      </c>
      <c r="C185" s="142" t="s">
        <v>414</v>
      </c>
      <c r="D185" s="262">
        <v>43914.26</v>
      </c>
      <c r="E185" s="262">
        <v>48084.5</v>
      </c>
      <c r="F185" s="143">
        <f t="shared" si="2"/>
        <v>109.49632306225814</v>
      </c>
    </row>
    <row r="186" spans="1:6" customFormat="1" ht="12.75" customHeight="1" x14ac:dyDescent="0.2">
      <c r="A186" s="140" t="s">
        <v>416</v>
      </c>
      <c r="B186" s="141" t="s">
        <v>417</v>
      </c>
      <c r="C186" s="142" t="s">
        <v>416</v>
      </c>
      <c r="D186" s="262">
        <v>320385.48</v>
      </c>
      <c r="E186" s="262">
        <v>325802.71999999997</v>
      </c>
      <c r="F186" s="143">
        <f t="shared" si="2"/>
        <v>101.69085065902487</v>
      </c>
    </row>
    <row r="187" spans="1:6" customFormat="1" ht="12.75" customHeight="1" x14ac:dyDescent="0.2">
      <c r="A187" s="140" t="s">
        <v>418</v>
      </c>
      <c r="B187" s="141" t="s">
        <v>419</v>
      </c>
      <c r="C187" s="142" t="s">
        <v>418</v>
      </c>
      <c r="D187" s="262">
        <v>0</v>
      </c>
      <c r="E187" s="262">
        <v>0</v>
      </c>
      <c r="F187" s="143" t="str">
        <f t="shared" si="2"/>
        <v>-</v>
      </c>
    </row>
    <row r="188" spans="1:6" customFormat="1" ht="12.75" customHeight="1" x14ac:dyDescent="0.2">
      <c r="A188" s="140" t="s">
        <v>420</v>
      </c>
      <c r="B188" s="141" t="s">
        <v>421</v>
      </c>
      <c r="C188" s="142" t="s">
        <v>420</v>
      </c>
      <c r="D188" s="263">
        <f>SUM(D189:D195)</f>
        <v>99745.200000000012</v>
      </c>
      <c r="E188" s="263">
        <f>SUM(E189:E195)</f>
        <v>100483.97</v>
      </c>
      <c r="F188" s="143">
        <f t="shared" si="2"/>
        <v>100.74065719453165</v>
      </c>
    </row>
    <row r="189" spans="1:6" customFormat="1" ht="12.75" customHeight="1" x14ac:dyDescent="0.2">
      <c r="A189" s="140" t="s">
        <v>422</v>
      </c>
      <c r="B189" s="144" t="s">
        <v>423</v>
      </c>
      <c r="C189" s="142" t="s">
        <v>422</v>
      </c>
      <c r="D189" s="262">
        <v>35427.32</v>
      </c>
      <c r="E189" s="262">
        <v>35360.660000000003</v>
      </c>
      <c r="F189" s="143">
        <f t="shared" si="2"/>
        <v>99.811840127901306</v>
      </c>
    </row>
    <row r="190" spans="1:6" customFormat="1" ht="12.75" customHeight="1" x14ac:dyDescent="0.2">
      <c r="A190" s="140" t="s">
        <v>424</v>
      </c>
      <c r="B190" s="141" t="s">
        <v>425</v>
      </c>
      <c r="C190" s="142" t="s">
        <v>424</v>
      </c>
      <c r="D190" s="262">
        <v>12142.61</v>
      </c>
      <c r="E190" s="262">
        <v>12411.9</v>
      </c>
      <c r="F190" s="143">
        <f t="shared" si="2"/>
        <v>102.21772749021831</v>
      </c>
    </row>
    <row r="191" spans="1:6" customFormat="1" ht="12.75" customHeight="1" x14ac:dyDescent="0.2">
      <c r="A191" s="140" t="s">
        <v>426</v>
      </c>
      <c r="B191" s="141" t="s">
        <v>427</v>
      </c>
      <c r="C191" s="142" t="s">
        <v>426</v>
      </c>
      <c r="D191" s="262">
        <v>21715.17</v>
      </c>
      <c r="E191" s="262">
        <v>14336.96</v>
      </c>
      <c r="F191" s="143">
        <f t="shared" si="2"/>
        <v>66.022784993163768</v>
      </c>
    </row>
    <row r="192" spans="1:6" customFormat="1" ht="12.75" customHeight="1" x14ac:dyDescent="0.2">
      <c r="A192" s="140" t="s">
        <v>428</v>
      </c>
      <c r="B192" s="141" t="s">
        <v>429</v>
      </c>
      <c r="C192" s="142" t="s">
        <v>428</v>
      </c>
      <c r="D192" s="262">
        <v>5218.16</v>
      </c>
      <c r="E192" s="262">
        <v>7288.41</v>
      </c>
      <c r="F192" s="143">
        <f t="shared" si="2"/>
        <v>139.6739463719012</v>
      </c>
    </row>
    <row r="193" spans="1:6" customFormat="1" ht="12.75" customHeight="1" x14ac:dyDescent="0.2">
      <c r="A193" s="140" t="s">
        <v>430</v>
      </c>
      <c r="B193" s="141" t="s">
        <v>431</v>
      </c>
      <c r="C193" s="142" t="s">
        <v>430</v>
      </c>
      <c r="D193" s="262">
        <v>18259.91</v>
      </c>
      <c r="E193" s="262">
        <v>20423.54</v>
      </c>
      <c r="F193" s="143">
        <f t="shared" si="2"/>
        <v>111.84907264055519</v>
      </c>
    </row>
    <row r="194" spans="1:6" customFormat="1" ht="12.75" customHeight="1" x14ac:dyDescent="0.2">
      <c r="A194" s="140" t="s">
        <v>432</v>
      </c>
      <c r="B194" s="141" t="s">
        <v>433</v>
      </c>
      <c r="C194" s="142" t="s">
        <v>432</v>
      </c>
      <c r="D194" s="262">
        <v>0</v>
      </c>
      <c r="E194" s="262">
        <v>0</v>
      </c>
      <c r="F194" s="143" t="str">
        <f t="shared" si="2"/>
        <v>-</v>
      </c>
    </row>
    <row r="195" spans="1:6" customFormat="1" ht="12.75" customHeight="1" x14ac:dyDescent="0.2">
      <c r="A195" s="140" t="s">
        <v>434</v>
      </c>
      <c r="B195" s="141" t="s">
        <v>435</v>
      </c>
      <c r="C195" s="142" t="s">
        <v>434</v>
      </c>
      <c r="D195" s="262">
        <v>6982.03</v>
      </c>
      <c r="E195" s="262">
        <v>10662.5</v>
      </c>
      <c r="F195" s="143">
        <f t="shared" si="2"/>
        <v>152.71346585448643</v>
      </c>
    </row>
    <row r="196" spans="1:6" customFormat="1" ht="12.75" customHeight="1" x14ac:dyDescent="0.2">
      <c r="A196" s="140" t="s">
        <v>436</v>
      </c>
      <c r="B196" s="144" t="s">
        <v>437</v>
      </c>
      <c r="C196" s="142" t="s">
        <v>436</v>
      </c>
      <c r="D196" s="263">
        <f>D197+D202+D210</f>
        <v>16261.34</v>
      </c>
      <c r="E196" s="263">
        <f>E197+E202+E210</f>
        <v>22016.959999999999</v>
      </c>
      <c r="F196" s="143">
        <f t="shared" si="2"/>
        <v>135.3945000842489</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2">
        <v>0</v>
      </c>
      <c r="E198" s="262">
        <v>0</v>
      </c>
      <c r="F198" s="143" t="str">
        <f t="shared" ref="F198:F261" si="3">IF(D198&lt;&gt;0,IF(E198/D198&gt;=100,"&gt;&gt;100",E198/D198*100),"-")</f>
        <v>-</v>
      </c>
    </row>
    <row r="199" spans="1:6" customFormat="1" ht="12.75" customHeight="1" x14ac:dyDescent="0.2">
      <c r="A199" s="140" t="s">
        <v>442</v>
      </c>
      <c r="B199" s="141" t="s">
        <v>443</v>
      </c>
      <c r="C199" s="142" t="s">
        <v>442</v>
      </c>
      <c r="D199" s="262">
        <v>0</v>
      </c>
      <c r="E199" s="262">
        <v>0</v>
      </c>
      <c r="F199" s="143" t="str">
        <f t="shared" si="3"/>
        <v>-</v>
      </c>
    </row>
    <row r="200" spans="1:6" customFormat="1" ht="12.75" customHeight="1" x14ac:dyDescent="0.2">
      <c r="A200" s="140" t="s">
        <v>444</v>
      </c>
      <c r="B200" s="141" t="s">
        <v>445</v>
      </c>
      <c r="C200" s="142" t="s">
        <v>444</v>
      </c>
      <c r="D200" s="262">
        <v>0</v>
      </c>
      <c r="E200" s="262">
        <v>0</v>
      </c>
      <c r="F200" s="143" t="str">
        <f t="shared" si="3"/>
        <v>-</v>
      </c>
    </row>
    <row r="201" spans="1:6" customFormat="1" ht="12.75" customHeight="1" x14ac:dyDescent="0.2">
      <c r="A201" s="140" t="s">
        <v>446</v>
      </c>
      <c r="B201" s="141" t="s">
        <v>447</v>
      </c>
      <c r="C201" s="142" t="s">
        <v>446</v>
      </c>
      <c r="D201" s="262">
        <v>0</v>
      </c>
      <c r="E201" s="262">
        <v>0</v>
      </c>
      <c r="F201" s="143" t="str">
        <f t="shared" si="3"/>
        <v>-</v>
      </c>
    </row>
    <row r="202" spans="1:6" customFormat="1" ht="12.75" customHeight="1" x14ac:dyDescent="0.2">
      <c r="A202" s="140" t="s">
        <v>448</v>
      </c>
      <c r="B202" s="141" t="s">
        <v>449</v>
      </c>
      <c r="C202" s="142" t="s">
        <v>448</v>
      </c>
      <c r="D202" s="263">
        <f>SUM(D203:D209)</f>
        <v>3844.2200000000003</v>
      </c>
      <c r="E202" s="263">
        <f>SUM(E203:E209)</f>
        <v>8692.9</v>
      </c>
      <c r="F202" s="143">
        <f t="shared" si="3"/>
        <v>226.12909771032875</v>
      </c>
    </row>
    <row r="203" spans="1:6" customFormat="1" ht="24" customHeight="1" x14ac:dyDescent="0.2">
      <c r="A203" s="140" t="s">
        <v>450</v>
      </c>
      <c r="B203" s="141" t="s">
        <v>451</v>
      </c>
      <c r="C203" s="142" t="s">
        <v>450</v>
      </c>
      <c r="D203" s="262">
        <v>0</v>
      </c>
      <c r="E203" s="262">
        <v>0</v>
      </c>
      <c r="F203" s="143" t="str">
        <f t="shared" si="3"/>
        <v>-</v>
      </c>
    </row>
    <row r="204" spans="1:6" customFormat="1" ht="24" customHeight="1" x14ac:dyDescent="0.2">
      <c r="A204" s="140" t="s">
        <v>452</v>
      </c>
      <c r="B204" s="144" t="s">
        <v>453</v>
      </c>
      <c r="C204" s="142" t="s">
        <v>452</v>
      </c>
      <c r="D204" s="262">
        <v>429.21</v>
      </c>
      <c r="E204" s="262">
        <v>395.75</v>
      </c>
      <c r="F204" s="143">
        <f t="shared" si="3"/>
        <v>92.204282286060447</v>
      </c>
    </row>
    <row r="205" spans="1:6" customFormat="1" ht="24" customHeight="1" x14ac:dyDescent="0.2">
      <c r="A205" s="140" t="s">
        <v>454</v>
      </c>
      <c r="B205" s="144" t="s">
        <v>455</v>
      </c>
      <c r="C205" s="142" t="s">
        <v>454</v>
      </c>
      <c r="D205" s="262">
        <v>3415.01</v>
      </c>
      <c r="E205" s="262">
        <v>8297.15</v>
      </c>
      <c r="F205" s="143">
        <f t="shared" si="3"/>
        <v>242.96122119700962</v>
      </c>
    </row>
    <row r="206" spans="1:6" customFormat="1" ht="12.75" customHeight="1" x14ac:dyDescent="0.2">
      <c r="A206" s="140" t="s">
        <v>456</v>
      </c>
      <c r="B206" s="141" t="s">
        <v>457</v>
      </c>
      <c r="C206" s="142" t="s">
        <v>456</v>
      </c>
      <c r="D206" s="262">
        <v>0</v>
      </c>
      <c r="E206" s="262">
        <v>0</v>
      </c>
      <c r="F206" s="143" t="str">
        <f t="shared" si="3"/>
        <v>-</v>
      </c>
    </row>
    <row r="207" spans="1:6" customFormat="1" ht="12.75" customHeight="1" x14ac:dyDescent="0.2">
      <c r="A207" s="140" t="s">
        <v>458</v>
      </c>
      <c r="B207" s="141" t="s">
        <v>459</v>
      </c>
      <c r="C207" s="142" t="s">
        <v>458</v>
      </c>
      <c r="D207" s="262">
        <v>0</v>
      </c>
      <c r="E207" s="262">
        <v>0</v>
      </c>
      <c r="F207" s="143" t="str">
        <f t="shared" si="3"/>
        <v>-</v>
      </c>
    </row>
    <row r="208" spans="1:6" customFormat="1" ht="24" customHeight="1" x14ac:dyDescent="0.2">
      <c r="A208" s="140" t="s">
        <v>460</v>
      </c>
      <c r="B208" s="141" t="s">
        <v>461</v>
      </c>
      <c r="C208" s="142" t="s">
        <v>460</v>
      </c>
      <c r="D208" s="262">
        <v>0</v>
      </c>
      <c r="E208" s="262">
        <v>0</v>
      </c>
      <c r="F208" s="143" t="str">
        <f t="shared" si="3"/>
        <v>-</v>
      </c>
    </row>
    <row r="209" spans="1:6" customFormat="1" ht="12.75" customHeight="1" x14ac:dyDescent="0.2">
      <c r="A209" s="140" t="s">
        <v>462</v>
      </c>
      <c r="B209" s="141" t="s">
        <v>463</v>
      </c>
      <c r="C209" s="142" t="s">
        <v>462</v>
      </c>
      <c r="D209" s="262">
        <v>0</v>
      </c>
      <c r="E209" s="262">
        <v>0</v>
      </c>
      <c r="F209" s="143" t="str">
        <f t="shared" si="3"/>
        <v>-</v>
      </c>
    </row>
    <row r="210" spans="1:6" customFormat="1" ht="12.75" customHeight="1" x14ac:dyDescent="0.2">
      <c r="A210" s="140" t="s">
        <v>464</v>
      </c>
      <c r="B210" s="141" t="s">
        <v>465</v>
      </c>
      <c r="C210" s="142" t="s">
        <v>464</v>
      </c>
      <c r="D210" s="263">
        <f>SUM(D211:D214)</f>
        <v>12417.119999999999</v>
      </c>
      <c r="E210" s="263">
        <f>SUM(E211:E214)</f>
        <v>13324.060000000001</v>
      </c>
      <c r="F210" s="143">
        <f t="shared" si="3"/>
        <v>107.30394809746547</v>
      </c>
    </row>
    <row r="211" spans="1:6" customFormat="1" ht="12.75" customHeight="1" x14ac:dyDescent="0.2">
      <c r="A211" s="140" t="s">
        <v>466</v>
      </c>
      <c r="B211" s="144" t="s">
        <v>467</v>
      </c>
      <c r="C211" s="142" t="s">
        <v>466</v>
      </c>
      <c r="D211" s="262">
        <v>6964.21</v>
      </c>
      <c r="E211" s="262">
        <v>7187.37</v>
      </c>
      <c r="F211" s="143">
        <f t="shared" si="3"/>
        <v>103.20438355534942</v>
      </c>
    </row>
    <row r="212" spans="1:6" customFormat="1" ht="12.75" customHeight="1" x14ac:dyDescent="0.2">
      <c r="A212" s="140" t="s">
        <v>468</v>
      </c>
      <c r="B212" s="141" t="s">
        <v>469</v>
      </c>
      <c r="C212" s="142" t="s">
        <v>468</v>
      </c>
      <c r="D212" s="262">
        <v>0</v>
      </c>
      <c r="E212" s="262">
        <v>0</v>
      </c>
      <c r="F212" s="143" t="str">
        <f t="shared" si="3"/>
        <v>-</v>
      </c>
    </row>
    <row r="213" spans="1:6" customFormat="1" ht="12.75" customHeight="1" x14ac:dyDescent="0.2">
      <c r="A213" s="140" t="s">
        <v>470</v>
      </c>
      <c r="B213" s="141" t="s">
        <v>471</v>
      </c>
      <c r="C213" s="142" t="s">
        <v>470</v>
      </c>
      <c r="D213" s="262">
        <v>47.42</v>
      </c>
      <c r="E213" s="262">
        <v>21.35</v>
      </c>
      <c r="F213" s="143">
        <f t="shared" si="3"/>
        <v>45.023196963306624</v>
      </c>
    </row>
    <row r="214" spans="1:6" customFormat="1" ht="12.75" customHeight="1" x14ac:dyDescent="0.2">
      <c r="A214" s="140" t="s">
        <v>472</v>
      </c>
      <c r="B214" s="141" t="s">
        <v>473</v>
      </c>
      <c r="C214" s="142" t="s">
        <v>472</v>
      </c>
      <c r="D214" s="262">
        <v>5405.49</v>
      </c>
      <c r="E214" s="262">
        <v>6115.34</v>
      </c>
      <c r="F214" s="143">
        <f t="shared" si="3"/>
        <v>113.13201948389508</v>
      </c>
    </row>
    <row r="215" spans="1:6" customFormat="1" ht="12.75" customHeight="1" x14ac:dyDescent="0.2">
      <c r="A215" s="140" t="s">
        <v>474</v>
      </c>
      <c r="B215" s="141" t="s">
        <v>475</v>
      </c>
      <c r="C215" s="142" t="s">
        <v>474</v>
      </c>
      <c r="D215" s="263">
        <f>D216+D219+D223</f>
        <v>109593.26000000001</v>
      </c>
      <c r="E215" s="263">
        <f>E216+E219+E223</f>
        <v>217593.31999999998</v>
      </c>
      <c r="F215" s="143">
        <f t="shared" si="3"/>
        <v>198.54626096531845</v>
      </c>
    </row>
    <row r="216" spans="1:6" customFormat="1" ht="12.75" customHeight="1" x14ac:dyDescent="0.2">
      <c r="A216" s="140" t="s">
        <v>476</v>
      </c>
      <c r="B216" s="141" t="s">
        <v>477</v>
      </c>
      <c r="C216" s="142" t="s">
        <v>476</v>
      </c>
      <c r="D216" s="263">
        <f>SUM(D217:D218)</f>
        <v>16512.939999999999</v>
      </c>
      <c r="E216" s="263">
        <f>SUM(E217:E218)</f>
        <v>13682.58</v>
      </c>
      <c r="F216" s="143">
        <f t="shared" si="3"/>
        <v>82.859745145322407</v>
      </c>
    </row>
    <row r="217" spans="1:6" customFormat="1" ht="12.75" customHeight="1" x14ac:dyDescent="0.2">
      <c r="A217" s="140" t="s">
        <v>478</v>
      </c>
      <c r="B217" s="141" t="s">
        <v>479</v>
      </c>
      <c r="C217" s="142" t="s">
        <v>478</v>
      </c>
      <c r="D217" s="262">
        <v>0</v>
      </c>
      <c r="E217" s="262">
        <v>0</v>
      </c>
      <c r="F217" s="143" t="str">
        <f t="shared" si="3"/>
        <v>-</v>
      </c>
    </row>
    <row r="218" spans="1:6" customFormat="1" ht="12.75" customHeight="1" x14ac:dyDescent="0.2">
      <c r="A218" s="140" t="s">
        <v>480</v>
      </c>
      <c r="B218" s="141" t="s">
        <v>481</v>
      </c>
      <c r="C218" s="142" t="s">
        <v>480</v>
      </c>
      <c r="D218" s="262">
        <v>16512.939999999999</v>
      </c>
      <c r="E218" s="262">
        <v>13682.58</v>
      </c>
      <c r="F218" s="143">
        <f t="shared" si="3"/>
        <v>82.859745145322407</v>
      </c>
    </row>
    <row r="219" spans="1:6" customFormat="1" ht="24" customHeight="1" x14ac:dyDescent="0.2">
      <c r="A219" s="140" t="s">
        <v>482</v>
      </c>
      <c r="B219" s="141" t="s">
        <v>483</v>
      </c>
      <c r="C219" s="142" t="s">
        <v>482</v>
      </c>
      <c r="D219" s="263">
        <f>SUM(D220:D222)</f>
        <v>93080.320000000007</v>
      </c>
      <c r="E219" s="263">
        <f>SUM(E220:E222)</f>
        <v>203910.74</v>
      </c>
      <c r="F219" s="143">
        <f t="shared" si="3"/>
        <v>219.06965940813262</v>
      </c>
    </row>
    <row r="220" spans="1:6" customFormat="1" ht="12.75" customHeight="1" x14ac:dyDescent="0.2">
      <c r="A220" s="140" t="s">
        <v>484</v>
      </c>
      <c r="B220" s="141" t="s">
        <v>485</v>
      </c>
      <c r="C220" s="142" t="s">
        <v>484</v>
      </c>
      <c r="D220" s="262">
        <v>0</v>
      </c>
      <c r="E220" s="262">
        <v>0</v>
      </c>
      <c r="F220" s="143" t="str">
        <f t="shared" si="3"/>
        <v>-</v>
      </c>
    </row>
    <row r="221" spans="1:6" customFormat="1" ht="12.75" customHeight="1" x14ac:dyDescent="0.2">
      <c r="A221" s="140" t="s">
        <v>486</v>
      </c>
      <c r="B221" s="141" t="s">
        <v>487</v>
      </c>
      <c r="C221" s="142" t="s">
        <v>486</v>
      </c>
      <c r="D221" s="262">
        <v>44329.42</v>
      </c>
      <c r="E221" s="262">
        <v>162100</v>
      </c>
      <c r="F221" s="143">
        <f t="shared" si="3"/>
        <v>365.67137580414993</v>
      </c>
    </row>
    <row r="222" spans="1:6" customFormat="1" ht="12.75" customHeight="1" x14ac:dyDescent="0.2">
      <c r="A222" s="140" t="s">
        <v>488</v>
      </c>
      <c r="B222" s="141" t="s">
        <v>489</v>
      </c>
      <c r="C222" s="142" t="s">
        <v>488</v>
      </c>
      <c r="D222" s="262">
        <v>48750.9</v>
      </c>
      <c r="E222" s="262">
        <v>41810.74</v>
      </c>
      <c r="F222" s="143">
        <f t="shared" si="3"/>
        <v>85.764037176749554</v>
      </c>
    </row>
    <row r="223" spans="1:6" customFormat="1" ht="24" customHeight="1" x14ac:dyDescent="0.2">
      <c r="A223" s="140" t="s">
        <v>490</v>
      </c>
      <c r="B223" s="141" t="s">
        <v>491</v>
      </c>
      <c r="C223" s="142" t="s">
        <v>490</v>
      </c>
      <c r="D223" s="262">
        <v>0</v>
      </c>
      <c r="E223" s="262">
        <v>0</v>
      </c>
      <c r="F223" s="143" t="str">
        <f t="shared" si="3"/>
        <v>-</v>
      </c>
    </row>
    <row r="224" spans="1:6" customFormat="1" ht="24" customHeight="1" x14ac:dyDescent="0.2">
      <c r="A224" s="140" t="s">
        <v>492</v>
      </c>
      <c r="B224" s="141" t="s">
        <v>493</v>
      </c>
      <c r="C224" s="142" t="s">
        <v>492</v>
      </c>
      <c r="D224" s="263">
        <f>D225+D228+D231+D236+D240+D244+D247</f>
        <v>1274622.8799999999</v>
      </c>
      <c r="E224" s="263">
        <f>E225+E228+E231+E236+E240+E244+E247</f>
        <v>1373775.4899999998</v>
      </c>
      <c r="F224" s="143">
        <f t="shared" si="3"/>
        <v>107.77897616273764</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2">
        <v>0</v>
      </c>
      <c r="E226" s="262">
        <v>0</v>
      </c>
      <c r="F226" s="143" t="str">
        <f t="shared" si="3"/>
        <v>-</v>
      </c>
    </row>
    <row r="227" spans="1:6" customFormat="1" ht="12.75" customHeight="1" x14ac:dyDescent="0.2">
      <c r="A227" s="140" t="s">
        <v>498</v>
      </c>
      <c r="B227" s="141" t="s">
        <v>499</v>
      </c>
      <c r="C227" s="142" t="s">
        <v>498</v>
      </c>
      <c r="D227" s="262">
        <v>0</v>
      </c>
      <c r="E227" s="262">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2">
        <v>0</v>
      </c>
      <c r="E229" s="262">
        <v>0</v>
      </c>
      <c r="F229" s="143" t="str">
        <f t="shared" si="3"/>
        <v>-</v>
      </c>
    </row>
    <row r="230" spans="1:6" customFormat="1" ht="24" customHeight="1" x14ac:dyDescent="0.2">
      <c r="A230" s="140" t="s">
        <v>504</v>
      </c>
      <c r="B230" s="141" t="s">
        <v>505</v>
      </c>
      <c r="C230" s="142" t="s">
        <v>504</v>
      </c>
      <c r="D230" s="262">
        <v>0</v>
      </c>
      <c r="E230" s="262">
        <v>0</v>
      </c>
      <c r="F230" s="143" t="str">
        <f t="shared" si="3"/>
        <v>-</v>
      </c>
    </row>
    <row r="231" spans="1:6" customFormat="1" ht="12.75" customHeight="1" x14ac:dyDescent="0.2">
      <c r="A231" s="140" t="s">
        <v>506</v>
      </c>
      <c r="B231" s="145" t="s">
        <v>507</v>
      </c>
      <c r="C231" s="142" t="s">
        <v>506</v>
      </c>
      <c r="D231" s="263">
        <f>SUM(D232:D235)</f>
        <v>7212.73</v>
      </c>
      <c r="E231" s="263">
        <f>SUM(E232:E235)</f>
        <v>0</v>
      </c>
      <c r="F231" s="143">
        <f t="shared" si="3"/>
        <v>0</v>
      </c>
    </row>
    <row r="232" spans="1:6" customFormat="1" ht="12.75" customHeight="1" x14ac:dyDescent="0.2">
      <c r="A232" s="140" t="s">
        <v>508</v>
      </c>
      <c r="B232" s="141" t="s">
        <v>509</v>
      </c>
      <c r="C232" s="142" t="s">
        <v>508</v>
      </c>
      <c r="D232" s="262">
        <v>0</v>
      </c>
      <c r="E232" s="262">
        <v>0</v>
      </c>
      <c r="F232" s="143" t="str">
        <f t="shared" si="3"/>
        <v>-</v>
      </c>
    </row>
    <row r="233" spans="1:6" customFormat="1" ht="12.75" customHeight="1" x14ac:dyDescent="0.2">
      <c r="A233" s="140" t="s">
        <v>510</v>
      </c>
      <c r="B233" s="141" t="s">
        <v>511</v>
      </c>
      <c r="C233" s="142" t="s">
        <v>510</v>
      </c>
      <c r="D233" s="262">
        <v>7212.73</v>
      </c>
      <c r="E233" s="262">
        <v>0</v>
      </c>
      <c r="F233" s="143">
        <f t="shared" si="3"/>
        <v>0</v>
      </c>
    </row>
    <row r="234" spans="1:6" customFormat="1" ht="12.75" customHeight="1" x14ac:dyDescent="0.2">
      <c r="A234" s="140" t="s">
        <v>512</v>
      </c>
      <c r="B234" s="141" t="s">
        <v>513</v>
      </c>
      <c r="C234" s="142" t="s">
        <v>512</v>
      </c>
      <c r="D234" s="262">
        <v>0</v>
      </c>
      <c r="E234" s="262">
        <v>0</v>
      </c>
      <c r="F234" s="143" t="str">
        <f t="shared" si="3"/>
        <v>-</v>
      </c>
    </row>
    <row r="235" spans="1:6" customFormat="1" ht="24" customHeight="1" x14ac:dyDescent="0.2">
      <c r="A235" s="140" t="s">
        <v>514</v>
      </c>
      <c r="B235" s="141" t="s">
        <v>515</v>
      </c>
      <c r="C235" s="142" t="s">
        <v>514</v>
      </c>
      <c r="D235" s="262">
        <v>0</v>
      </c>
      <c r="E235" s="262">
        <v>0</v>
      </c>
      <c r="F235" s="143" t="str">
        <f t="shared" si="3"/>
        <v>-</v>
      </c>
    </row>
    <row r="236" spans="1:6" customFormat="1" ht="12.75" customHeight="1" x14ac:dyDescent="0.2">
      <c r="A236" s="140" t="s">
        <v>516</v>
      </c>
      <c r="B236" s="145" t="s">
        <v>517</v>
      </c>
      <c r="C236" s="142" t="s">
        <v>516</v>
      </c>
      <c r="D236" s="263">
        <f>SUM(D237:D239)</f>
        <v>11231.67</v>
      </c>
      <c r="E236" s="263">
        <f>SUM(E237:E239)</f>
        <v>20167.38</v>
      </c>
      <c r="F236" s="143">
        <f t="shared" si="3"/>
        <v>179.55816009551563</v>
      </c>
    </row>
    <row r="237" spans="1:6" customFormat="1" ht="12.75" customHeight="1" x14ac:dyDescent="0.2">
      <c r="A237" s="140" t="s">
        <v>518</v>
      </c>
      <c r="B237" s="141" t="s">
        <v>519</v>
      </c>
      <c r="C237" s="142" t="s">
        <v>518</v>
      </c>
      <c r="D237" s="262">
        <v>11231.67</v>
      </c>
      <c r="E237" s="262">
        <v>20167.38</v>
      </c>
      <c r="F237" s="143">
        <f t="shared" si="3"/>
        <v>179.55816009551563</v>
      </c>
    </row>
    <row r="238" spans="1:6" customFormat="1" ht="12.75" customHeight="1" x14ac:dyDescent="0.2">
      <c r="A238" s="140" t="s">
        <v>520</v>
      </c>
      <c r="B238" s="141" t="s">
        <v>521</v>
      </c>
      <c r="C238" s="142" t="s">
        <v>520</v>
      </c>
      <c r="D238" s="262">
        <v>0</v>
      </c>
      <c r="E238" s="262">
        <v>0</v>
      </c>
      <c r="F238" s="143" t="str">
        <f t="shared" si="3"/>
        <v>-</v>
      </c>
    </row>
    <row r="239" spans="1:6" customFormat="1" ht="12.75" customHeight="1" x14ac:dyDescent="0.2">
      <c r="A239" s="140" t="s">
        <v>522</v>
      </c>
      <c r="B239" s="141" t="s">
        <v>523</v>
      </c>
      <c r="C239" s="142" t="s">
        <v>522</v>
      </c>
      <c r="D239" s="262">
        <v>0</v>
      </c>
      <c r="E239" s="262">
        <v>0</v>
      </c>
      <c r="F239" s="143" t="str">
        <f t="shared" si="3"/>
        <v>-</v>
      </c>
    </row>
    <row r="240" spans="1:6" customFormat="1" ht="24" customHeight="1" x14ac:dyDescent="0.2">
      <c r="A240" s="140" t="s">
        <v>524</v>
      </c>
      <c r="B240" s="141" t="s">
        <v>525</v>
      </c>
      <c r="C240" s="142" t="s">
        <v>524</v>
      </c>
      <c r="D240" s="263">
        <f>SUM(D241:D243)</f>
        <v>1256178.48</v>
      </c>
      <c r="E240" s="263">
        <f>SUM(E241:E243)</f>
        <v>1353608.1099999999</v>
      </c>
      <c r="F240" s="143">
        <f t="shared" si="3"/>
        <v>107.75603399924508</v>
      </c>
    </row>
    <row r="241" spans="1:6" customFormat="1" ht="24" customHeight="1" x14ac:dyDescent="0.2">
      <c r="A241" s="140" t="s">
        <v>526</v>
      </c>
      <c r="B241" s="141" t="s">
        <v>527</v>
      </c>
      <c r="C241" s="142" t="s">
        <v>526</v>
      </c>
      <c r="D241" s="262">
        <v>1238393.19</v>
      </c>
      <c r="E241" s="262">
        <v>1314273.1299999999</v>
      </c>
      <c r="F241" s="143">
        <f t="shared" si="3"/>
        <v>106.12728983110769</v>
      </c>
    </row>
    <row r="242" spans="1:6" customFormat="1" ht="24" customHeight="1" x14ac:dyDescent="0.2">
      <c r="A242" s="140" t="s">
        <v>528</v>
      </c>
      <c r="B242" s="141" t="s">
        <v>529</v>
      </c>
      <c r="C242" s="142" t="s">
        <v>528</v>
      </c>
      <c r="D242" s="262">
        <v>17785.29</v>
      </c>
      <c r="E242" s="262">
        <v>39334.980000000003</v>
      </c>
      <c r="F242" s="143">
        <f t="shared" si="3"/>
        <v>221.16580612404971</v>
      </c>
    </row>
    <row r="243" spans="1:6" customFormat="1" ht="24" customHeight="1" x14ac:dyDescent="0.2">
      <c r="A243" s="140" t="s">
        <v>530</v>
      </c>
      <c r="B243" s="141" t="s">
        <v>531</v>
      </c>
      <c r="C243" s="142" t="s">
        <v>530</v>
      </c>
      <c r="D243" s="262">
        <v>0</v>
      </c>
      <c r="E243" s="262">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2">
        <v>0</v>
      </c>
      <c r="E245" s="262">
        <v>0</v>
      </c>
      <c r="F245" s="143" t="str">
        <f t="shared" si="3"/>
        <v>-</v>
      </c>
    </row>
    <row r="246" spans="1:6" customFormat="1" ht="12.75" customHeight="1" x14ac:dyDescent="0.2">
      <c r="A246" s="140" t="s">
        <v>536</v>
      </c>
      <c r="B246" s="141" t="s">
        <v>537</v>
      </c>
      <c r="C246" s="142" t="s">
        <v>536</v>
      </c>
      <c r="D246" s="262">
        <v>0</v>
      </c>
      <c r="E246" s="262">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2">
        <v>0</v>
      </c>
      <c r="E248" s="262">
        <v>0</v>
      </c>
      <c r="F248" s="143" t="str">
        <f t="shared" si="3"/>
        <v>-</v>
      </c>
    </row>
    <row r="249" spans="1:6" customFormat="1" ht="12.75" customHeight="1" x14ac:dyDescent="0.2">
      <c r="A249" s="140" t="s">
        <v>541</v>
      </c>
      <c r="B249" s="141" t="s">
        <v>205</v>
      </c>
      <c r="C249" s="142" t="s">
        <v>541</v>
      </c>
      <c r="D249" s="262">
        <v>0</v>
      </c>
      <c r="E249" s="262">
        <v>0</v>
      </c>
      <c r="F249" s="143" t="str">
        <f t="shared" si="3"/>
        <v>-</v>
      </c>
    </row>
    <row r="250" spans="1:6" customFormat="1" ht="24" customHeight="1" x14ac:dyDescent="0.2">
      <c r="A250" s="140" t="s">
        <v>542</v>
      </c>
      <c r="B250" s="141" t="s">
        <v>207</v>
      </c>
      <c r="C250" s="142" t="s">
        <v>542</v>
      </c>
      <c r="D250" s="262">
        <v>0</v>
      </c>
      <c r="E250" s="262">
        <v>0</v>
      </c>
      <c r="F250" s="143" t="str">
        <f t="shared" si="3"/>
        <v>-</v>
      </c>
    </row>
    <row r="251" spans="1:6" customFormat="1" ht="24" customHeight="1" x14ac:dyDescent="0.2">
      <c r="A251" s="140" t="s">
        <v>543</v>
      </c>
      <c r="B251" s="141" t="s">
        <v>209</v>
      </c>
      <c r="C251" s="142" t="s">
        <v>543</v>
      </c>
      <c r="D251" s="262">
        <v>0</v>
      </c>
      <c r="E251" s="262">
        <v>0</v>
      </c>
      <c r="F251" s="143" t="str">
        <f t="shared" si="3"/>
        <v>-</v>
      </c>
    </row>
    <row r="252" spans="1:6" customFormat="1" ht="24" customHeight="1" x14ac:dyDescent="0.2">
      <c r="A252" s="140" t="s">
        <v>544</v>
      </c>
      <c r="B252" s="141" t="s">
        <v>545</v>
      </c>
      <c r="C252" s="142" t="s">
        <v>544</v>
      </c>
      <c r="D252" s="263">
        <f>D253+D259</f>
        <v>537602.06000000006</v>
      </c>
      <c r="E252" s="263">
        <f>E253+E259</f>
        <v>667831.80000000005</v>
      </c>
      <c r="F252" s="143">
        <f t="shared" si="3"/>
        <v>124.22418917070371</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2">
        <v>0</v>
      </c>
      <c r="E254" s="262">
        <v>0</v>
      </c>
      <c r="F254" s="143" t="str">
        <f t="shared" si="3"/>
        <v>-</v>
      </c>
    </row>
    <row r="255" spans="1:6" customFormat="1" ht="24" customHeight="1" x14ac:dyDescent="0.2">
      <c r="A255" s="140" t="s">
        <v>550</v>
      </c>
      <c r="B255" s="141" t="s">
        <v>551</v>
      </c>
      <c r="C255" s="142" t="s">
        <v>550</v>
      </c>
      <c r="D255" s="262">
        <v>0</v>
      </c>
      <c r="E255" s="262">
        <v>0</v>
      </c>
      <c r="F255" s="143" t="str">
        <f t="shared" si="3"/>
        <v>-</v>
      </c>
    </row>
    <row r="256" spans="1:6" customFormat="1" ht="24" customHeight="1" x14ac:dyDescent="0.2">
      <c r="A256" s="140" t="s">
        <v>552</v>
      </c>
      <c r="B256" s="141" t="s">
        <v>553</v>
      </c>
      <c r="C256" s="142" t="s">
        <v>552</v>
      </c>
      <c r="D256" s="262">
        <v>0</v>
      </c>
      <c r="E256" s="262">
        <v>0</v>
      </c>
      <c r="F256" s="143" t="str">
        <f t="shared" si="3"/>
        <v>-</v>
      </c>
    </row>
    <row r="257" spans="1:6" customFormat="1" ht="24" customHeight="1" x14ac:dyDescent="0.2">
      <c r="A257" s="140" t="s">
        <v>554</v>
      </c>
      <c r="B257" s="141" t="s">
        <v>555</v>
      </c>
      <c r="C257" s="142" t="s">
        <v>554</v>
      </c>
      <c r="D257" s="262">
        <v>0</v>
      </c>
      <c r="E257" s="262">
        <v>0</v>
      </c>
      <c r="F257" s="143" t="str">
        <f t="shared" si="3"/>
        <v>-</v>
      </c>
    </row>
    <row r="258" spans="1:6" customFormat="1" ht="12.75" customHeight="1" x14ac:dyDescent="0.2">
      <c r="A258" s="140" t="s">
        <v>556</v>
      </c>
      <c r="B258" s="141" t="s">
        <v>557</v>
      </c>
      <c r="C258" s="142" t="s">
        <v>556</v>
      </c>
      <c r="D258" s="262">
        <v>0</v>
      </c>
      <c r="E258" s="262">
        <v>0</v>
      </c>
      <c r="F258" s="143" t="str">
        <f t="shared" si="3"/>
        <v>-</v>
      </c>
    </row>
    <row r="259" spans="1:6" customFormat="1" ht="12.75" customHeight="1" x14ac:dyDescent="0.2">
      <c r="A259" s="140" t="s">
        <v>558</v>
      </c>
      <c r="B259" s="144" t="s">
        <v>559</v>
      </c>
      <c r="C259" s="142" t="s">
        <v>558</v>
      </c>
      <c r="D259" s="263">
        <f>SUM(D260:D262)</f>
        <v>537602.06000000006</v>
      </c>
      <c r="E259" s="263">
        <f>SUM(E260:E262)</f>
        <v>667831.80000000005</v>
      </c>
      <c r="F259" s="143">
        <f t="shared" si="3"/>
        <v>124.22418917070371</v>
      </c>
    </row>
    <row r="260" spans="1:6" customFormat="1" ht="12.75" customHeight="1" x14ac:dyDescent="0.2">
      <c r="A260" s="140" t="s">
        <v>560</v>
      </c>
      <c r="B260" s="141" t="s">
        <v>561</v>
      </c>
      <c r="C260" s="142" t="s">
        <v>560</v>
      </c>
      <c r="D260" s="262">
        <v>146406.07</v>
      </c>
      <c r="E260" s="262">
        <v>161452.35999999999</v>
      </c>
      <c r="F260" s="143">
        <f t="shared" si="3"/>
        <v>110.27709438549917</v>
      </c>
    </row>
    <row r="261" spans="1:6" customFormat="1" ht="12.75" customHeight="1" x14ac:dyDescent="0.2">
      <c r="A261" s="140" t="s">
        <v>562</v>
      </c>
      <c r="B261" s="141" t="s">
        <v>563</v>
      </c>
      <c r="C261" s="142" t="s">
        <v>562</v>
      </c>
      <c r="D261" s="262">
        <v>391195.99</v>
      </c>
      <c r="E261" s="262">
        <v>506379.44</v>
      </c>
      <c r="F261" s="143">
        <f t="shared" si="3"/>
        <v>129.44392400341323</v>
      </c>
    </row>
    <row r="262" spans="1:6" customFormat="1" ht="12.75" customHeight="1" x14ac:dyDescent="0.2">
      <c r="A262" s="140" t="s">
        <v>564</v>
      </c>
      <c r="B262" s="141" t="s">
        <v>565</v>
      </c>
      <c r="C262" s="142" t="s">
        <v>564</v>
      </c>
      <c r="D262" s="262">
        <v>0</v>
      </c>
      <c r="E262" s="262">
        <v>0</v>
      </c>
      <c r="F262" s="143" t="str">
        <f t="shared" ref="F262:F296" si="4">IF(D262&lt;&gt;0,IF(E262/D262&gt;=100,"&gt;&gt;100",E262/D262*100),"-")</f>
        <v>-</v>
      </c>
    </row>
    <row r="263" spans="1:6" customFormat="1" ht="12.75" customHeight="1" x14ac:dyDescent="0.2">
      <c r="A263" s="140" t="s">
        <v>566</v>
      </c>
      <c r="B263" s="141" t="s">
        <v>567</v>
      </c>
      <c r="C263" s="142" t="s">
        <v>566</v>
      </c>
      <c r="D263" s="263">
        <f>D264+D268+D273+D279</f>
        <v>1216599.73</v>
      </c>
      <c r="E263" s="263">
        <f>E264+E268+E273+E279</f>
        <v>1573634.04</v>
      </c>
      <c r="F263" s="143">
        <f t="shared" si="4"/>
        <v>129.34690031535681</v>
      </c>
    </row>
    <row r="264" spans="1:6" customFormat="1" ht="12.75" customHeight="1" x14ac:dyDescent="0.2">
      <c r="A264" s="140" t="s">
        <v>568</v>
      </c>
      <c r="B264" s="141" t="s">
        <v>569</v>
      </c>
      <c r="C264" s="142" t="s">
        <v>568</v>
      </c>
      <c r="D264" s="263">
        <f>SUM(D265:D267)</f>
        <v>892714.16</v>
      </c>
      <c r="E264" s="263">
        <f>SUM(E265:E267)</f>
        <v>1103534.95</v>
      </c>
      <c r="F264" s="143">
        <f t="shared" si="4"/>
        <v>123.61571031874301</v>
      </c>
    </row>
    <row r="265" spans="1:6" customFormat="1" ht="12.75" customHeight="1" x14ac:dyDescent="0.2">
      <c r="A265" s="140" t="s">
        <v>570</v>
      </c>
      <c r="B265" s="141" t="s">
        <v>571</v>
      </c>
      <c r="C265" s="142" t="s">
        <v>570</v>
      </c>
      <c r="D265" s="262">
        <v>892714.16</v>
      </c>
      <c r="E265" s="262">
        <v>1103534.95</v>
      </c>
      <c r="F265" s="143">
        <f t="shared" si="4"/>
        <v>123.61571031874301</v>
      </c>
    </row>
    <row r="266" spans="1:6" customFormat="1" ht="12.75" customHeight="1" x14ac:dyDescent="0.2">
      <c r="A266" s="140" t="s">
        <v>572</v>
      </c>
      <c r="B266" s="141" t="s">
        <v>573</v>
      </c>
      <c r="C266" s="142" t="s">
        <v>572</v>
      </c>
      <c r="D266" s="262">
        <v>0</v>
      </c>
      <c r="E266" s="262">
        <v>0</v>
      </c>
      <c r="F266" s="143" t="str">
        <f t="shared" si="4"/>
        <v>-</v>
      </c>
    </row>
    <row r="267" spans="1:6" customFormat="1" ht="12.75" customHeight="1" x14ac:dyDescent="0.2">
      <c r="A267" s="140" t="s">
        <v>574</v>
      </c>
      <c r="B267" s="141" t="s">
        <v>575</v>
      </c>
      <c r="C267" s="142" t="s">
        <v>574</v>
      </c>
      <c r="D267" s="262">
        <v>0</v>
      </c>
      <c r="E267" s="262">
        <v>0</v>
      </c>
      <c r="F267" s="143" t="str">
        <f t="shared" si="4"/>
        <v>-</v>
      </c>
    </row>
    <row r="268" spans="1:6" customFormat="1" ht="12.75" customHeight="1" x14ac:dyDescent="0.2">
      <c r="A268" s="140" t="s">
        <v>576</v>
      </c>
      <c r="B268" s="145" t="s">
        <v>577</v>
      </c>
      <c r="C268" s="142" t="s">
        <v>576</v>
      </c>
      <c r="D268" s="263">
        <f>SUM(D269:D272)</f>
        <v>95807.19</v>
      </c>
      <c r="E268" s="263">
        <f>SUM(E269:E272)</f>
        <v>387407.97</v>
      </c>
      <c r="F268" s="143">
        <f t="shared" si="4"/>
        <v>404.36210476478846</v>
      </c>
    </row>
    <row r="269" spans="1:6" customFormat="1" ht="12.75" customHeight="1" x14ac:dyDescent="0.2">
      <c r="A269" s="140" t="s">
        <v>578</v>
      </c>
      <c r="B269" s="141" t="s">
        <v>579</v>
      </c>
      <c r="C269" s="142" t="s">
        <v>578</v>
      </c>
      <c r="D269" s="262">
        <v>95807.19</v>
      </c>
      <c r="E269" s="262">
        <v>387407.97</v>
      </c>
      <c r="F269" s="143">
        <f t="shared" si="4"/>
        <v>404.36210476478846</v>
      </c>
    </row>
    <row r="270" spans="1:6" customFormat="1" ht="12.75" customHeight="1" x14ac:dyDescent="0.2">
      <c r="A270" s="140" t="s">
        <v>580</v>
      </c>
      <c r="B270" s="141" t="s">
        <v>581</v>
      </c>
      <c r="C270" s="142" t="s">
        <v>580</v>
      </c>
      <c r="D270" s="262">
        <v>0</v>
      </c>
      <c r="E270" s="262">
        <v>0</v>
      </c>
      <c r="F270" s="143" t="str">
        <f t="shared" si="4"/>
        <v>-</v>
      </c>
    </row>
    <row r="271" spans="1:6" customFormat="1" ht="12.75" customHeight="1" x14ac:dyDescent="0.2">
      <c r="A271" s="140" t="s">
        <v>582</v>
      </c>
      <c r="B271" s="141" t="s">
        <v>583</v>
      </c>
      <c r="C271" s="142" t="s">
        <v>582</v>
      </c>
      <c r="D271" s="262">
        <v>0</v>
      </c>
      <c r="E271" s="262">
        <v>0</v>
      </c>
      <c r="F271" s="143" t="str">
        <f t="shared" si="4"/>
        <v>-</v>
      </c>
    </row>
    <row r="272" spans="1:6" customFormat="1" ht="24" customHeight="1" x14ac:dyDescent="0.2">
      <c r="A272" s="140" t="s">
        <v>584</v>
      </c>
      <c r="B272" s="141" t="s">
        <v>585</v>
      </c>
      <c r="C272" s="142" t="s">
        <v>584</v>
      </c>
      <c r="D272" s="262">
        <v>0</v>
      </c>
      <c r="E272" s="262">
        <v>0</v>
      </c>
      <c r="F272" s="143" t="str">
        <f t="shared" si="4"/>
        <v>-</v>
      </c>
    </row>
    <row r="273" spans="1:6" customFormat="1" ht="12.75" customHeight="1" x14ac:dyDescent="0.2">
      <c r="A273" s="140" t="s">
        <v>586</v>
      </c>
      <c r="B273" s="141" t="s">
        <v>587</v>
      </c>
      <c r="C273" s="142" t="s">
        <v>586</v>
      </c>
      <c r="D273" s="263">
        <f>SUM(D274:D278)</f>
        <v>5560.38</v>
      </c>
      <c r="E273" s="263">
        <f>SUM(E274:E278)</f>
        <v>61929.85</v>
      </c>
      <c r="F273" s="143">
        <f t="shared" si="4"/>
        <v>1113.7701020433856</v>
      </c>
    </row>
    <row r="274" spans="1:6" customFormat="1" ht="12.75" customHeight="1" x14ac:dyDescent="0.2">
      <c r="A274" s="140" t="s">
        <v>588</v>
      </c>
      <c r="B274" s="141" t="s">
        <v>589</v>
      </c>
      <c r="C274" s="142" t="s">
        <v>588</v>
      </c>
      <c r="D274" s="262">
        <v>5560.38</v>
      </c>
      <c r="E274" s="262">
        <v>61929.85</v>
      </c>
      <c r="F274" s="143">
        <f t="shared" si="4"/>
        <v>1113.7701020433856</v>
      </c>
    </row>
    <row r="275" spans="1:6" customFormat="1" ht="12.75" customHeight="1" x14ac:dyDescent="0.2">
      <c r="A275" s="140" t="s">
        <v>590</v>
      </c>
      <c r="B275" s="141" t="s">
        <v>591</v>
      </c>
      <c r="C275" s="142" t="s">
        <v>590</v>
      </c>
      <c r="D275" s="262">
        <v>0</v>
      </c>
      <c r="E275" s="262">
        <v>0</v>
      </c>
      <c r="F275" s="143" t="str">
        <f t="shared" si="4"/>
        <v>-</v>
      </c>
    </row>
    <row r="276" spans="1:6" customFormat="1" ht="12.75" customHeight="1" x14ac:dyDescent="0.2">
      <c r="A276" s="140" t="s">
        <v>592</v>
      </c>
      <c r="B276" s="141" t="s">
        <v>593</v>
      </c>
      <c r="C276" s="142" t="s">
        <v>592</v>
      </c>
      <c r="D276" s="262">
        <v>0</v>
      </c>
      <c r="E276" s="262">
        <v>0</v>
      </c>
      <c r="F276" s="143" t="str">
        <f t="shared" si="4"/>
        <v>-</v>
      </c>
    </row>
    <row r="277" spans="1:6" customFormat="1" ht="12.75" customHeight="1" x14ac:dyDescent="0.2">
      <c r="A277" s="140" t="s">
        <v>594</v>
      </c>
      <c r="B277" s="141" t="s">
        <v>595</v>
      </c>
      <c r="C277" s="142" t="s">
        <v>594</v>
      </c>
      <c r="D277" s="262">
        <v>0</v>
      </c>
      <c r="E277" s="262">
        <v>0</v>
      </c>
      <c r="F277" s="143" t="str">
        <f t="shared" si="4"/>
        <v>-</v>
      </c>
    </row>
    <row r="278" spans="1:6" customFormat="1" ht="12.75" customHeight="1" x14ac:dyDescent="0.2">
      <c r="A278" s="140" t="s">
        <v>596</v>
      </c>
      <c r="B278" s="141" t="s">
        <v>345</v>
      </c>
      <c r="C278" s="142" t="s">
        <v>596</v>
      </c>
      <c r="D278" s="262">
        <v>0</v>
      </c>
      <c r="E278" s="262">
        <v>0</v>
      </c>
      <c r="F278" s="143" t="str">
        <f t="shared" si="4"/>
        <v>-</v>
      </c>
    </row>
    <row r="279" spans="1:6" customFormat="1" ht="12.75" customHeight="1" x14ac:dyDescent="0.2">
      <c r="A279" s="140" t="s">
        <v>597</v>
      </c>
      <c r="B279" s="145" t="s">
        <v>598</v>
      </c>
      <c r="C279" s="142" t="s">
        <v>597</v>
      </c>
      <c r="D279" s="263">
        <f>SUM(D280:D284)</f>
        <v>222518</v>
      </c>
      <c r="E279" s="263">
        <f>SUM(E280:E284)</f>
        <v>20761.27</v>
      </c>
      <c r="F279" s="143">
        <f t="shared" si="4"/>
        <v>9.3301530662687959</v>
      </c>
    </row>
    <row r="280" spans="1:6" customFormat="1" ht="24" customHeight="1" x14ac:dyDescent="0.2">
      <c r="A280" s="140" t="s">
        <v>599</v>
      </c>
      <c r="B280" s="141" t="s">
        <v>600</v>
      </c>
      <c r="C280" s="142" t="s">
        <v>599</v>
      </c>
      <c r="D280" s="262">
        <v>222518</v>
      </c>
      <c r="E280" s="262">
        <v>20761.27</v>
      </c>
      <c r="F280" s="143">
        <f t="shared" si="4"/>
        <v>9.3301530662687959</v>
      </c>
    </row>
    <row r="281" spans="1:6" customFormat="1" ht="24" customHeight="1" x14ac:dyDescent="0.2">
      <c r="A281" s="140" t="s">
        <v>601</v>
      </c>
      <c r="B281" s="141" t="s">
        <v>602</v>
      </c>
      <c r="C281" s="142" t="s">
        <v>601</v>
      </c>
      <c r="D281" s="262">
        <v>0</v>
      </c>
      <c r="E281" s="262">
        <v>0</v>
      </c>
      <c r="F281" s="143" t="str">
        <f t="shared" si="4"/>
        <v>-</v>
      </c>
    </row>
    <row r="282" spans="1:6" customFormat="1" ht="12.75" customHeight="1" x14ac:dyDescent="0.2">
      <c r="A282" s="140" t="s">
        <v>603</v>
      </c>
      <c r="B282" s="141" t="s">
        <v>604</v>
      </c>
      <c r="C282" s="142" t="s">
        <v>603</v>
      </c>
      <c r="D282" s="262">
        <v>0</v>
      </c>
      <c r="E282" s="262">
        <v>0</v>
      </c>
      <c r="F282" s="143" t="str">
        <f t="shared" si="4"/>
        <v>-</v>
      </c>
    </row>
    <row r="283" spans="1:6" customFormat="1" ht="12.75" customHeight="1" x14ac:dyDescent="0.2">
      <c r="A283" s="140" t="s">
        <v>605</v>
      </c>
      <c r="B283" s="141" t="s">
        <v>606</v>
      </c>
      <c r="C283" s="142" t="s">
        <v>605</v>
      </c>
      <c r="D283" s="262">
        <v>0</v>
      </c>
      <c r="E283" s="262">
        <v>0</v>
      </c>
      <c r="F283" s="143" t="str">
        <f t="shared" si="4"/>
        <v>-</v>
      </c>
    </row>
    <row r="284" spans="1:6" customFormat="1" ht="24" customHeight="1" x14ac:dyDescent="0.2">
      <c r="A284" s="140" t="s">
        <v>607</v>
      </c>
      <c r="B284" s="141" t="s">
        <v>608</v>
      </c>
      <c r="C284" s="142" t="s">
        <v>607</v>
      </c>
      <c r="D284" s="262">
        <v>0</v>
      </c>
      <c r="E284" s="262">
        <v>0</v>
      </c>
      <c r="F284" s="143" t="str">
        <f t="shared" si="4"/>
        <v>-</v>
      </c>
    </row>
    <row r="285" spans="1:6" customFormat="1" ht="12.75" customHeight="1" x14ac:dyDescent="0.2">
      <c r="A285" s="140"/>
      <c r="B285" s="141" t="s">
        <v>609</v>
      </c>
      <c r="C285" s="142" t="s">
        <v>610</v>
      </c>
      <c r="D285" s="262">
        <v>0</v>
      </c>
      <c r="E285" s="262">
        <v>0</v>
      </c>
      <c r="F285" s="143" t="str">
        <f t="shared" si="4"/>
        <v>-</v>
      </c>
    </row>
    <row r="286" spans="1:6" customFormat="1" ht="12.75" customHeight="1" x14ac:dyDescent="0.2">
      <c r="A286" s="140"/>
      <c r="B286" s="141" t="s">
        <v>611</v>
      </c>
      <c r="C286" s="142" t="s">
        <v>612</v>
      </c>
      <c r="D286" s="262">
        <v>0</v>
      </c>
      <c r="E286" s="262">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6344428.1800000016</v>
      </c>
      <c r="E289" s="263">
        <f>E151-E287+E288</f>
        <v>8052918.3699999992</v>
      </c>
      <c r="F289" s="143">
        <f t="shared" si="4"/>
        <v>126.9289862147986</v>
      </c>
    </row>
    <row r="290" spans="1:6" customFormat="1" ht="12.75" customHeight="1" x14ac:dyDescent="0.2">
      <c r="A290" s="140"/>
      <c r="B290" s="141" t="s">
        <v>619</v>
      </c>
      <c r="C290" s="142" t="s">
        <v>620</v>
      </c>
      <c r="D290" s="263">
        <f>IF(D6&gt;=D289,D6-D289,0)</f>
        <v>4690598.9199999981</v>
      </c>
      <c r="E290" s="263">
        <f>IF(E6&gt;=E289,E6-E289,0)</f>
        <v>5479620.910000002</v>
      </c>
      <c r="F290" s="143">
        <f t="shared" si="4"/>
        <v>116.8213484771792</v>
      </c>
    </row>
    <row r="291" spans="1:6" customFormat="1" ht="12.75" customHeight="1" x14ac:dyDescent="0.2">
      <c r="A291" s="140"/>
      <c r="B291" s="141" t="s">
        <v>621</v>
      </c>
      <c r="C291" s="142" t="s">
        <v>622</v>
      </c>
      <c r="D291" s="263">
        <f>IF(D289&gt;=D6,D289-D6,0)</f>
        <v>0</v>
      </c>
      <c r="E291" s="263">
        <f>IF(E289&gt;=E6,E289-E6,0)</f>
        <v>0</v>
      </c>
      <c r="F291" s="143" t="str">
        <f t="shared" si="4"/>
        <v>-</v>
      </c>
    </row>
    <row r="292" spans="1:6" customFormat="1" ht="12.75" customHeight="1" x14ac:dyDescent="0.2">
      <c r="A292" s="140" t="s">
        <v>623</v>
      </c>
      <c r="B292" s="141" t="s">
        <v>624</v>
      </c>
      <c r="C292" s="142" t="s">
        <v>623</v>
      </c>
      <c r="D292" s="262">
        <v>204385.89</v>
      </c>
      <c r="E292" s="262">
        <v>956758.76</v>
      </c>
      <c r="F292" s="143">
        <f t="shared" si="4"/>
        <v>468.11389964346358</v>
      </c>
    </row>
    <row r="293" spans="1:6" customFormat="1" ht="12.75" customHeight="1" x14ac:dyDescent="0.2">
      <c r="A293" s="140" t="s">
        <v>625</v>
      </c>
      <c r="B293" s="141" t="s">
        <v>626</v>
      </c>
      <c r="C293" s="142" t="s">
        <v>625</v>
      </c>
      <c r="D293" s="262">
        <v>0</v>
      </c>
      <c r="E293" s="262">
        <v>0</v>
      </c>
      <c r="F293" s="143" t="str">
        <f t="shared" si="4"/>
        <v>-</v>
      </c>
    </row>
    <row r="294" spans="1:6" customFormat="1" ht="12.75" customHeight="1" x14ac:dyDescent="0.2">
      <c r="A294" s="140" t="s">
        <v>627</v>
      </c>
      <c r="B294" s="141" t="s">
        <v>628</v>
      </c>
      <c r="C294" s="142" t="s">
        <v>627</v>
      </c>
      <c r="D294" s="262">
        <v>565300.74</v>
      </c>
      <c r="E294" s="262">
        <v>370805.98</v>
      </c>
      <c r="F294" s="143">
        <f t="shared" si="4"/>
        <v>65.594462161857408</v>
      </c>
    </row>
    <row r="295" spans="1:6" customFormat="1" ht="24" customHeight="1" x14ac:dyDescent="0.2">
      <c r="A295" s="140" t="s">
        <v>629</v>
      </c>
      <c r="B295" s="141" t="s">
        <v>630</v>
      </c>
      <c r="C295" s="142" t="s">
        <v>629</v>
      </c>
      <c r="D295" s="262">
        <v>0</v>
      </c>
      <c r="E295" s="262">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133550.26999999999</v>
      </c>
      <c r="E298" s="263">
        <f>E299+E311+E344+E348</f>
        <v>74840.160000000003</v>
      </c>
      <c r="F298" s="143">
        <f t="shared" ref="F298:F329" si="5">IF(D298&lt;&gt;0,IF(E298/D298&gt;=100,"&gt;&gt;100",E298/D298*100),"-")</f>
        <v>56.038943238377584</v>
      </c>
    </row>
    <row r="299" spans="1:6" customFormat="1" ht="12.75" customHeight="1" x14ac:dyDescent="0.2">
      <c r="A299" s="140" t="s">
        <v>636</v>
      </c>
      <c r="B299" s="141" t="s">
        <v>637</v>
      </c>
      <c r="C299" s="142" t="s">
        <v>636</v>
      </c>
      <c r="D299" s="263">
        <f>D300+D304</f>
        <v>131464.84</v>
      </c>
      <c r="E299" s="263">
        <f>E300+E304</f>
        <v>72829.240000000005</v>
      </c>
      <c r="F299" s="143">
        <f t="shared" si="5"/>
        <v>55.398264661486685</v>
      </c>
    </row>
    <row r="300" spans="1:6" customFormat="1" ht="24" customHeight="1" x14ac:dyDescent="0.2">
      <c r="A300" s="140" t="s">
        <v>638</v>
      </c>
      <c r="B300" s="141" t="s">
        <v>639</v>
      </c>
      <c r="C300" s="142" t="s">
        <v>638</v>
      </c>
      <c r="D300" s="263">
        <f>SUM(D301:D303)</f>
        <v>131464.84</v>
      </c>
      <c r="E300" s="263">
        <f>SUM(E301:E303)</f>
        <v>72829.240000000005</v>
      </c>
      <c r="F300" s="143">
        <f t="shared" si="5"/>
        <v>55.398264661486685</v>
      </c>
    </row>
    <row r="301" spans="1:6" customFormat="1" ht="12.75" customHeight="1" x14ac:dyDescent="0.2">
      <c r="A301" s="140" t="s">
        <v>640</v>
      </c>
      <c r="B301" s="141" t="s">
        <v>641</v>
      </c>
      <c r="C301" s="142" t="s">
        <v>640</v>
      </c>
      <c r="D301" s="262">
        <v>131464.84</v>
      </c>
      <c r="E301" s="262">
        <v>72829.240000000005</v>
      </c>
      <c r="F301" s="143">
        <f t="shared" si="5"/>
        <v>55.398264661486685</v>
      </c>
    </row>
    <row r="302" spans="1:6" customFormat="1" ht="12.75" customHeight="1" x14ac:dyDescent="0.2">
      <c r="A302" s="140" t="s">
        <v>642</v>
      </c>
      <c r="B302" s="141" t="s">
        <v>643</v>
      </c>
      <c r="C302" s="142" t="s">
        <v>642</v>
      </c>
      <c r="D302" s="262">
        <v>0</v>
      </c>
      <c r="E302" s="262">
        <v>0</v>
      </c>
      <c r="F302" s="143" t="str">
        <f t="shared" si="5"/>
        <v>-</v>
      </c>
    </row>
    <row r="303" spans="1:6" customFormat="1" ht="12.75" customHeight="1" x14ac:dyDescent="0.2">
      <c r="A303" s="140" t="s">
        <v>644</v>
      </c>
      <c r="B303" s="141" t="s">
        <v>645</v>
      </c>
      <c r="C303" s="142" t="s">
        <v>644</v>
      </c>
      <c r="D303" s="262">
        <v>0</v>
      </c>
      <c r="E303" s="262">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2">
        <v>0</v>
      </c>
      <c r="E305" s="262">
        <v>0</v>
      </c>
      <c r="F305" s="143" t="str">
        <f t="shared" si="5"/>
        <v>-</v>
      </c>
    </row>
    <row r="306" spans="1:6" customFormat="1" ht="12.75" customHeight="1" x14ac:dyDescent="0.2">
      <c r="A306" s="140" t="s">
        <v>650</v>
      </c>
      <c r="B306" s="141" t="s">
        <v>651</v>
      </c>
      <c r="C306" s="142" t="s">
        <v>650</v>
      </c>
      <c r="D306" s="262">
        <v>0</v>
      </c>
      <c r="E306" s="262">
        <v>0</v>
      </c>
      <c r="F306" s="143" t="str">
        <f t="shared" si="5"/>
        <v>-</v>
      </c>
    </row>
    <row r="307" spans="1:6" customFormat="1" ht="12.75" customHeight="1" x14ac:dyDescent="0.2">
      <c r="A307" s="140" t="s">
        <v>652</v>
      </c>
      <c r="B307" s="141" t="s">
        <v>653</v>
      </c>
      <c r="C307" s="142" t="s">
        <v>652</v>
      </c>
      <c r="D307" s="262">
        <v>0</v>
      </c>
      <c r="E307" s="262">
        <v>0</v>
      </c>
      <c r="F307" s="143" t="str">
        <f t="shared" si="5"/>
        <v>-</v>
      </c>
    </row>
    <row r="308" spans="1:6" customFormat="1" ht="12.75" customHeight="1" x14ac:dyDescent="0.2">
      <c r="A308" s="140" t="s">
        <v>654</v>
      </c>
      <c r="B308" s="141" t="s">
        <v>655</v>
      </c>
      <c r="C308" s="142" t="s">
        <v>654</v>
      </c>
      <c r="D308" s="262">
        <v>0</v>
      </c>
      <c r="E308" s="262">
        <v>0</v>
      </c>
      <c r="F308" s="143" t="str">
        <f t="shared" si="5"/>
        <v>-</v>
      </c>
    </row>
    <row r="309" spans="1:6" customFormat="1" ht="12.75" customHeight="1" x14ac:dyDescent="0.2">
      <c r="A309" s="140" t="s">
        <v>656</v>
      </c>
      <c r="B309" s="141" t="s">
        <v>657</v>
      </c>
      <c r="C309" s="142" t="s">
        <v>656</v>
      </c>
      <c r="D309" s="262">
        <v>0</v>
      </c>
      <c r="E309" s="262">
        <v>0</v>
      </c>
      <c r="F309" s="143" t="str">
        <f t="shared" si="5"/>
        <v>-</v>
      </c>
    </row>
    <row r="310" spans="1:6" customFormat="1" ht="12.75" customHeight="1" x14ac:dyDescent="0.2">
      <c r="A310" s="140" t="s">
        <v>658</v>
      </c>
      <c r="B310" s="141" t="s">
        <v>659</v>
      </c>
      <c r="C310" s="142" t="s">
        <v>658</v>
      </c>
      <c r="D310" s="262">
        <v>0</v>
      </c>
      <c r="E310" s="262">
        <v>0</v>
      </c>
      <c r="F310" s="143" t="str">
        <f t="shared" si="5"/>
        <v>-</v>
      </c>
    </row>
    <row r="311" spans="1:6" customFormat="1" ht="24" customHeight="1" x14ac:dyDescent="0.2">
      <c r="A311" s="140" t="s">
        <v>660</v>
      </c>
      <c r="B311" s="144" t="s">
        <v>661</v>
      </c>
      <c r="C311" s="142" t="s">
        <v>660</v>
      </c>
      <c r="D311" s="263">
        <f>D312+D317+D326+D331+D336+D339</f>
        <v>2085.4299999999998</v>
      </c>
      <c r="E311" s="263">
        <f>E312+E317+E326+E331+E336+E339</f>
        <v>2010.92</v>
      </c>
      <c r="F311" s="143">
        <f t="shared" si="5"/>
        <v>96.427115750708509</v>
      </c>
    </row>
    <row r="312" spans="1:6" customFormat="1" ht="12.75" customHeight="1" x14ac:dyDescent="0.2">
      <c r="A312" s="140" t="s">
        <v>662</v>
      </c>
      <c r="B312" s="141" t="s">
        <v>663</v>
      </c>
      <c r="C312" s="142" t="s">
        <v>662</v>
      </c>
      <c r="D312" s="263">
        <f>SUM(D313:D316)</f>
        <v>2085.4299999999998</v>
      </c>
      <c r="E312" s="263">
        <f>SUM(E313:E316)</f>
        <v>2010.92</v>
      </c>
      <c r="F312" s="143">
        <f t="shared" si="5"/>
        <v>96.427115750708509</v>
      </c>
    </row>
    <row r="313" spans="1:6" customFormat="1" ht="12.75" customHeight="1" x14ac:dyDescent="0.2">
      <c r="A313" s="140" t="s">
        <v>664</v>
      </c>
      <c r="B313" s="141" t="s">
        <v>665</v>
      </c>
      <c r="C313" s="142" t="s">
        <v>664</v>
      </c>
      <c r="D313" s="262">
        <v>2085.4299999999998</v>
      </c>
      <c r="E313" s="262">
        <v>2010.92</v>
      </c>
      <c r="F313" s="143">
        <f t="shared" si="5"/>
        <v>96.427115750708509</v>
      </c>
    </row>
    <row r="314" spans="1:6" customFormat="1" ht="12.75" customHeight="1" x14ac:dyDescent="0.2">
      <c r="A314" s="140" t="s">
        <v>666</v>
      </c>
      <c r="B314" s="141" t="s">
        <v>667</v>
      </c>
      <c r="C314" s="142" t="s">
        <v>666</v>
      </c>
      <c r="D314" s="262">
        <v>0</v>
      </c>
      <c r="E314" s="262">
        <v>0</v>
      </c>
      <c r="F314" s="143" t="str">
        <f t="shared" si="5"/>
        <v>-</v>
      </c>
    </row>
    <row r="315" spans="1:6" customFormat="1" ht="12.75" customHeight="1" x14ac:dyDescent="0.2">
      <c r="A315" s="140" t="s">
        <v>668</v>
      </c>
      <c r="B315" s="141" t="s">
        <v>669</v>
      </c>
      <c r="C315" s="142" t="s">
        <v>668</v>
      </c>
      <c r="D315" s="262">
        <v>0</v>
      </c>
      <c r="E315" s="262">
        <v>0</v>
      </c>
      <c r="F315" s="143" t="str">
        <f t="shared" si="5"/>
        <v>-</v>
      </c>
    </row>
    <row r="316" spans="1:6" customFormat="1" ht="12.75" customHeight="1" x14ac:dyDescent="0.2">
      <c r="A316" s="140" t="s">
        <v>670</v>
      </c>
      <c r="B316" s="141" t="s">
        <v>671</v>
      </c>
      <c r="C316" s="142" t="s">
        <v>670</v>
      </c>
      <c r="D316" s="262">
        <v>0</v>
      </c>
      <c r="E316" s="262">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2">
        <v>0</v>
      </c>
      <c r="E318" s="262">
        <v>0</v>
      </c>
      <c r="F318" s="143" t="str">
        <f t="shared" si="5"/>
        <v>-</v>
      </c>
    </row>
    <row r="319" spans="1:6" customFormat="1" ht="12.75" customHeight="1" x14ac:dyDescent="0.2">
      <c r="A319" s="140" t="s">
        <v>676</v>
      </c>
      <c r="B319" s="141" t="s">
        <v>677</v>
      </c>
      <c r="C319" s="142" t="s">
        <v>676</v>
      </c>
      <c r="D319" s="262">
        <v>0</v>
      </c>
      <c r="E319" s="262">
        <v>0</v>
      </c>
      <c r="F319" s="143" t="str">
        <f t="shared" si="5"/>
        <v>-</v>
      </c>
    </row>
    <row r="320" spans="1:6" customFormat="1" ht="12.75" customHeight="1" x14ac:dyDescent="0.2">
      <c r="A320" s="140" t="s">
        <v>678</v>
      </c>
      <c r="B320" s="141" t="s">
        <v>679</v>
      </c>
      <c r="C320" s="142" t="s">
        <v>678</v>
      </c>
      <c r="D320" s="262">
        <v>0</v>
      </c>
      <c r="E320" s="262">
        <v>0</v>
      </c>
      <c r="F320" s="143" t="str">
        <f t="shared" si="5"/>
        <v>-</v>
      </c>
    </row>
    <row r="321" spans="1:6" customFormat="1" ht="12.75" customHeight="1" x14ac:dyDescent="0.2">
      <c r="A321" s="140" t="s">
        <v>680</v>
      </c>
      <c r="B321" s="141" t="s">
        <v>681</v>
      </c>
      <c r="C321" s="142" t="s">
        <v>680</v>
      </c>
      <c r="D321" s="262">
        <v>0</v>
      </c>
      <c r="E321" s="262">
        <v>0</v>
      </c>
      <c r="F321" s="143" t="str">
        <f t="shared" si="5"/>
        <v>-</v>
      </c>
    </row>
    <row r="322" spans="1:6" customFormat="1" ht="12.75" customHeight="1" x14ac:dyDescent="0.2">
      <c r="A322" s="140" t="s">
        <v>682</v>
      </c>
      <c r="B322" s="141" t="s">
        <v>683</v>
      </c>
      <c r="C322" s="142" t="s">
        <v>682</v>
      </c>
      <c r="D322" s="262">
        <v>0</v>
      </c>
      <c r="E322" s="262">
        <v>0</v>
      </c>
      <c r="F322" s="143" t="str">
        <f t="shared" si="5"/>
        <v>-</v>
      </c>
    </row>
    <row r="323" spans="1:6" customFormat="1" ht="12.75" customHeight="1" x14ac:dyDescent="0.2">
      <c r="A323" s="140" t="s">
        <v>684</v>
      </c>
      <c r="B323" s="141" t="s">
        <v>685</v>
      </c>
      <c r="C323" s="142" t="s">
        <v>684</v>
      </c>
      <c r="D323" s="262">
        <v>0</v>
      </c>
      <c r="E323" s="262">
        <v>0</v>
      </c>
      <c r="F323" s="143" t="str">
        <f t="shared" si="5"/>
        <v>-</v>
      </c>
    </row>
    <row r="324" spans="1:6" customFormat="1" ht="12.75" customHeight="1" x14ac:dyDescent="0.2">
      <c r="A324" s="140" t="s">
        <v>686</v>
      </c>
      <c r="B324" s="141" t="s">
        <v>687</v>
      </c>
      <c r="C324" s="142" t="s">
        <v>686</v>
      </c>
      <c r="D324" s="262">
        <v>0</v>
      </c>
      <c r="E324" s="262">
        <v>0</v>
      </c>
      <c r="F324" s="143" t="str">
        <f t="shared" si="5"/>
        <v>-</v>
      </c>
    </row>
    <row r="325" spans="1:6" customFormat="1" ht="12.75" customHeight="1" x14ac:dyDescent="0.2">
      <c r="A325" s="140" t="s">
        <v>688</v>
      </c>
      <c r="B325" s="141" t="s">
        <v>689</v>
      </c>
      <c r="C325" s="142" t="s">
        <v>688</v>
      </c>
      <c r="D325" s="262">
        <v>0</v>
      </c>
      <c r="E325" s="262">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2">
        <v>0</v>
      </c>
      <c r="E327" s="262">
        <v>0</v>
      </c>
      <c r="F327" s="143" t="str">
        <f t="shared" si="5"/>
        <v>-</v>
      </c>
    </row>
    <row r="328" spans="1:6" customFormat="1" ht="12.75" customHeight="1" x14ac:dyDescent="0.2">
      <c r="A328" s="140" t="s">
        <v>694</v>
      </c>
      <c r="B328" s="141" t="s">
        <v>695</v>
      </c>
      <c r="C328" s="142" t="s">
        <v>694</v>
      </c>
      <c r="D328" s="262">
        <v>0</v>
      </c>
      <c r="E328" s="262">
        <v>0</v>
      </c>
      <c r="F328" s="143" t="str">
        <f t="shared" si="5"/>
        <v>-</v>
      </c>
    </row>
    <row r="329" spans="1:6" customFormat="1" ht="12.75" customHeight="1" x14ac:dyDescent="0.2">
      <c r="A329" s="140" t="s">
        <v>696</v>
      </c>
      <c r="B329" s="141" t="s">
        <v>697</v>
      </c>
      <c r="C329" s="142" t="s">
        <v>696</v>
      </c>
      <c r="D329" s="262">
        <v>0</v>
      </c>
      <c r="E329" s="262">
        <v>0</v>
      </c>
      <c r="F329" s="143" t="str">
        <f t="shared" si="5"/>
        <v>-</v>
      </c>
    </row>
    <row r="330" spans="1:6" customFormat="1" ht="12.75" customHeight="1" x14ac:dyDescent="0.2">
      <c r="A330" s="140" t="s">
        <v>698</v>
      </c>
      <c r="B330" s="144" t="s">
        <v>699</v>
      </c>
      <c r="C330" s="142" t="s">
        <v>698</v>
      </c>
      <c r="D330" s="262">
        <v>0</v>
      </c>
      <c r="E330" s="262">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2">
        <v>0</v>
      </c>
      <c r="E332" s="262">
        <v>0</v>
      </c>
      <c r="F332" s="143" t="str">
        <f t="shared" si="6"/>
        <v>-</v>
      </c>
    </row>
    <row r="333" spans="1:6" customFormat="1" ht="12.75" customHeight="1" x14ac:dyDescent="0.2">
      <c r="A333" s="140" t="s">
        <v>704</v>
      </c>
      <c r="B333" s="141" t="s">
        <v>705</v>
      </c>
      <c r="C333" s="142" t="s">
        <v>704</v>
      </c>
      <c r="D333" s="262">
        <v>0</v>
      </c>
      <c r="E333" s="262">
        <v>0</v>
      </c>
      <c r="F333" s="143" t="str">
        <f t="shared" si="6"/>
        <v>-</v>
      </c>
    </row>
    <row r="334" spans="1:6" customFormat="1" ht="12.75" customHeight="1" x14ac:dyDescent="0.2">
      <c r="A334" s="140" t="s">
        <v>706</v>
      </c>
      <c r="B334" s="141" t="s">
        <v>707</v>
      </c>
      <c r="C334" s="142" t="s">
        <v>706</v>
      </c>
      <c r="D334" s="262">
        <v>0</v>
      </c>
      <c r="E334" s="262">
        <v>0</v>
      </c>
      <c r="F334" s="143" t="str">
        <f t="shared" si="6"/>
        <v>-</v>
      </c>
    </row>
    <row r="335" spans="1:6" customFormat="1" ht="12.75" customHeight="1" x14ac:dyDescent="0.2">
      <c r="A335" s="140" t="s">
        <v>708</v>
      </c>
      <c r="B335" s="141" t="s">
        <v>709</v>
      </c>
      <c r="C335" s="142" t="s">
        <v>708</v>
      </c>
      <c r="D335" s="262">
        <v>0</v>
      </c>
      <c r="E335" s="262">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2">
        <v>0</v>
      </c>
      <c r="E337" s="262">
        <v>0</v>
      </c>
      <c r="F337" s="143" t="str">
        <f t="shared" si="6"/>
        <v>-</v>
      </c>
    </row>
    <row r="338" spans="1:6" customFormat="1" ht="12.75" customHeight="1" x14ac:dyDescent="0.2">
      <c r="A338" s="140" t="s">
        <v>714</v>
      </c>
      <c r="B338" s="141" t="s">
        <v>715</v>
      </c>
      <c r="C338" s="142" t="s">
        <v>714</v>
      </c>
      <c r="D338" s="262">
        <v>0</v>
      </c>
      <c r="E338" s="262">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2">
        <v>0</v>
      </c>
      <c r="E340" s="262">
        <v>0</v>
      </c>
      <c r="F340" s="143" t="str">
        <f t="shared" si="6"/>
        <v>-</v>
      </c>
    </row>
    <row r="341" spans="1:6" customFormat="1" ht="12.75" customHeight="1" x14ac:dyDescent="0.2">
      <c r="A341" s="140" t="s">
        <v>720</v>
      </c>
      <c r="B341" s="141" t="s">
        <v>721</v>
      </c>
      <c r="C341" s="142" t="s">
        <v>720</v>
      </c>
      <c r="D341" s="262">
        <v>0</v>
      </c>
      <c r="E341" s="262">
        <v>0</v>
      </c>
      <c r="F341" s="143" t="str">
        <f t="shared" si="6"/>
        <v>-</v>
      </c>
    </row>
    <row r="342" spans="1:6" customFormat="1" ht="12.75" customHeight="1" x14ac:dyDescent="0.2">
      <c r="A342" s="140" t="s">
        <v>722</v>
      </c>
      <c r="B342" s="141" t="s">
        <v>723</v>
      </c>
      <c r="C342" s="142" t="s">
        <v>722</v>
      </c>
      <c r="D342" s="262">
        <v>0</v>
      </c>
      <c r="E342" s="262">
        <v>0</v>
      </c>
      <c r="F342" s="143" t="str">
        <f t="shared" si="6"/>
        <v>-</v>
      </c>
    </row>
    <row r="343" spans="1:6" customFormat="1" ht="12.75" customHeight="1" x14ac:dyDescent="0.2">
      <c r="A343" s="140" t="s">
        <v>724</v>
      </c>
      <c r="B343" s="141" t="s">
        <v>725</v>
      </c>
      <c r="C343" s="142" t="s">
        <v>724</v>
      </c>
      <c r="D343" s="262">
        <v>0</v>
      </c>
      <c r="E343" s="262">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2">
        <v>0</v>
      </c>
      <c r="E346" s="262">
        <v>0</v>
      </c>
      <c r="F346" s="143" t="str">
        <f t="shared" si="6"/>
        <v>-</v>
      </c>
    </row>
    <row r="347" spans="1:6" customFormat="1" ht="12.75" customHeight="1" x14ac:dyDescent="0.2">
      <c r="A347" s="140" t="s">
        <v>732</v>
      </c>
      <c r="B347" s="141" t="s">
        <v>733</v>
      </c>
      <c r="C347" s="142" t="s">
        <v>732</v>
      </c>
      <c r="D347" s="262">
        <v>0</v>
      </c>
      <c r="E347" s="262">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2">
        <v>0</v>
      </c>
      <c r="E349" s="262">
        <v>0</v>
      </c>
      <c r="F349" s="143" t="str">
        <f t="shared" si="6"/>
        <v>-</v>
      </c>
    </row>
    <row r="350" spans="1:6" customFormat="1" ht="12.75" customHeight="1" x14ac:dyDescent="0.2">
      <c r="A350" s="140" t="s">
        <v>738</v>
      </c>
      <c r="B350" s="141" t="s">
        <v>739</v>
      </c>
      <c r="C350" s="142" t="s">
        <v>738</v>
      </c>
      <c r="D350" s="263">
        <f>D351+D363+D396+D400+D402</f>
        <v>3914393.9400000004</v>
      </c>
      <c r="E350" s="263">
        <f>E351+E363+E396+E400+E402</f>
        <v>5360570.6199999992</v>
      </c>
      <c r="F350" s="143">
        <f t="shared" si="6"/>
        <v>136.94509807053294</v>
      </c>
    </row>
    <row r="351" spans="1:6" customFormat="1" ht="12.75" customHeight="1" x14ac:dyDescent="0.2">
      <c r="A351" s="140" t="s">
        <v>740</v>
      </c>
      <c r="B351" s="141" t="s">
        <v>741</v>
      </c>
      <c r="C351" s="142" t="s">
        <v>740</v>
      </c>
      <c r="D351" s="263">
        <f>D352+D356</f>
        <v>159910.46</v>
      </c>
      <c r="E351" s="263">
        <f>E352+E356</f>
        <v>95465.71</v>
      </c>
      <c r="F351" s="143">
        <f t="shared" si="6"/>
        <v>59.699478070415168</v>
      </c>
    </row>
    <row r="352" spans="1:6" customFormat="1" ht="12.75" customHeight="1" x14ac:dyDescent="0.2">
      <c r="A352" s="140" t="s">
        <v>742</v>
      </c>
      <c r="B352" s="141" t="s">
        <v>743</v>
      </c>
      <c r="C352" s="142" t="s">
        <v>742</v>
      </c>
      <c r="D352" s="263">
        <f>SUM(D353:D355)</f>
        <v>159910.46</v>
      </c>
      <c r="E352" s="263">
        <f>SUM(E353:E355)</f>
        <v>95465.71</v>
      </c>
      <c r="F352" s="143">
        <f t="shared" si="6"/>
        <v>59.699478070415168</v>
      </c>
    </row>
    <row r="353" spans="1:6" customFormat="1" ht="12.75" customHeight="1" x14ac:dyDescent="0.2">
      <c r="A353" s="140" t="s">
        <v>744</v>
      </c>
      <c r="B353" s="141" t="s">
        <v>641</v>
      </c>
      <c r="C353" s="142" t="s">
        <v>744</v>
      </c>
      <c r="D353" s="262">
        <v>159910.46</v>
      </c>
      <c r="E353" s="262">
        <v>95465.71</v>
      </c>
      <c r="F353" s="143">
        <f t="shared" si="6"/>
        <v>59.699478070415168</v>
      </c>
    </row>
    <row r="354" spans="1:6" customFormat="1" ht="12.75" customHeight="1" x14ac:dyDescent="0.2">
      <c r="A354" s="140" t="s">
        <v>745</v>
      </c>
      <c r="B354" s="141" t="s">
        <v>643</v>
      </c>
      <c r="C354" s="142" t="s">
        <v>745</v>
      </c>
      <c r="D354" s="262">
        <v>0</v>
      </c>
      <c r="E354" s="262">
        <v>0</v>
      </c>
      <c r="F354" s="143" t="str">
        <f t="shared" si="6"/>
        <v>-</v>
      </c>
    </row>
    <row r="355" spans="1:6" customFormat="1" ht="12.75" customHeight="1" x14ac:dyDescent="0.2">
      <c r="A355" s="140" t="s">
        <v>746</v>
      </c>
      <c r="B355" s="141" t="s">
        <v>747</v>
      </c>
      <c r="C355" s="142" t="s">
        <v>746</v>
      </c>
      <c r="D355" s="262">
        <v>0</v>
      </c>
      <c r="E355" s="262">
        <v>0</v>
      </c>
      <c r="F355" s="143" t="str">
        <f t="shared" si="6"/>
        <v>-</v>
      </c>
    </row>
    <row r="356" spans="1:6" customFormat="1" ht="12.75" customHeight="1" x14ac:dyDescent="0.2">
      <c r="A356" s="140" t="s">
        <v>748</v>
      </c>
      <c r="B356" s="141" t="s">
        <v>749</v>
      </c>
      <c r="C356" s="142" t="s">
        <v>748</v>
      </c>
      <c r="D356" s="263">
        <f>SUM(D357:D362)</f>
        <v>0</v>
      </c>
      <c r="E356" s="263">
        <f>SUM(E357:E362)</f>
        <v>0</v>
      </c>
      <c r="F356" s="143" t="str">
        <f t="shared" si="6"/>
        <v>-</v>
      </c>
    </row>
    <row r="357" spans="1:6" customFormat="1" ht="12.75" customHeight="1" x14ac:dyDescent="0.2">
      <c r="A357" s="140" t="s">
        <v>750</v>
      </c>
      <c r="B357" s="141" t="s">
        <v>649</v>
      </c>
      <c r="C357" s="142" t="s">
        <v>750</v>
      </c>
      <c r="D357" s="262">
        <v>0</v>
      </c>
      <c r="E357" s="262">
        <v>0</v>
      </c>
      <c r="F357" s="143" t="str">
        <f t="shared" si="6"/>
        <v>-</v>
      </c>
    </row>
    <row r="358" spans="1:6" customFormat="1" ht="12.75" customHeight="1" x14ac:dyDescent="0.2">
      <c r="A358" s="140" t="s">
        <v>751</v>
      </c>
      <c r="B358" s="141" t="s">
        <v>651</v>
      </c>
      <c r="C358" s="142" t="s">
        <v>751</v>
      </c>
      <c r="D358" s="262">
        <v>0</v>
      </c>
      <c r="E358" s="262">
        <v>0</v>
      </c>
      <c r="F358" s="143" t="str">
        <f t="shared" si="6"/>
        <v>-</v>
      </c>
    </row>
    <row r="359" spans="1:6" customFormat="1" ht="12.75" customHeight="1" x14ac:dyDescent="0.2">
      <c r="A359" s="140" t="s">
        <v>752</v>
      </c>
      <c r="B359" s="141" t="s">
        <v>653</v>
      </c>
      <c r="C359" s="142" t="s">
        <v>752</v>
      </c>
      <c r="D359" s="262">
        <v>0</v>
      </c>
      <c r="E359" s="262">
        <v>0</v>
      </c>
      <c r="F359" s="143" t="str">
        <f t="shared" si="6"/>
        <v>-</v>
      </c>
    </row>
    <row r="360" spans="1:6" customFormat="1" ht="12.75" customHeight="1" x14ac:dyDescent="0.2">
      <c r="A360" s="140" t="s">
        <v>753</v>
      </c>
      <c r="B360" s="141" t="s">
        <v>655</v>
      </c>
      <c r="C360" s="142" t="s">
        <v>753</v>
      </c>
      <c r="D360" s="262">
        <v>0</v>
      </c>
      <c r="E360" s="262">
        <v>0</v>
      </c>
      <c r="F360" s="143" t="str">
        <f t="shared" si="6"/>
        <v>-</v>
      </c>
    </row>
    <row r="361" spans="1:6" customFormat="1" ht="12.75" customHeight="1" x14ac:dyDescent="0.2">
      <c r="A361" s="140" t="s">
        <v>754</v>
      </c>
      <c r="B361" s="141" t="s">
        <v>657</v>
      </c>
      <c r="C361" s="142" t="s">
        <v>754</v>
      </c>
      <c r="D361" s="262">
        <v>0</v>
      </c>
      <c r="E361" s="262">
        <v>0</v>
      </c>
      <c r="F361" s="143" t="str">
        <f t="shared" si="6"/>
        <v>-</v>
      </c>
    </row>
    <row r="362" spans="1:6" customFormat="1" ht="12.75" customHeight="1" x14ac:dyDescent="0.2">
      <c r="A362" s="140" t="s">
        <v>755</v>
      </c>
      <c r="B362" s="141" t="s">
        <v>659</v>
      </c>
      <c r="C362" s="142" t="s">
        <v>755</v>
      </c>
      <c r="D362" s="262">
        <v>0</v>
      </c>
      <c r="E362" s="262">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2432143.4700000002</v>
      </c>
      <c r="E363" s="263">
        <f>E364+E369+E378+E383+E388+E391</f>
        <v>1378294.38</v>
      </c>
      <c r="F363" s="143">
        <f t="shared" si="7"/>
        <v>56.66994554396085</v>
      </c>
    </row>
    <row r="364" spans="1:6" customFormat="1" ht="12.75" customHeight="1" x14ac:dyDescent="0.2">
      <c r="A364" s="140" t="s">
        <v>758</v>
      </c>
      <c r="B364" s="141" t="s">
        <v>759</v>
      </c>
      <c r="C364" s="142" t="s">
        <v>758</v>
      </c>
      <c r="D364" s="263">
        <f>SUM(D365:D368)</f>
        <v>2272065.3600000003</v>
      </c>
      <c r="E364" s="263">
        <f>SUM(E365:E368)</f>
        <v>726409.49</v>
      </c>
      <c r="F364" s="143">
        <f t="shared" si="7"/>
        <v>31.971328940994898</v>
      </c>
    </row>
    <row r="365" spans="1:6" customFormat="1" ht="12.75" customHeight="1" x14ac:dyDescent="0.2">
      <c r="A365" s="140" t="s">
        <v>760</v>
      </c>
      <c r="B365" s="141" t="s">
        <v>665</v>
      </c>
      <c r="C365" s="142" t="s">
        <v>760</v>
      </c>
      <c r="D365" s="262">
        <v>0</v>
      </c>
      <c r="E365" s="262">
        <v>0</v>
      </c>
      <c r="F365" s="143" t="str">
        <f t="shared" si="7"/>
        <v>-</v>
      </c>
    </row>
    <row r="366" spans="1:6" customFormat="1" ht="12.75" customHeight="1" x14ac:dyDescent="0.2">
      <c r="A366" s="140" t="s">
        <v>761</v>
      </c>
      <c r="B366" s="141" t="s">
        <v>667</v>
      </c>
      <c r="C366" s="142" t="s">
        <v>761</v>
      </c>
      <c r="D366" s="262">
        <v>280618.08</v>
      </c>
      <c r="E366" s="262">
        <v>20150.080000000002</v>
      </c>
      <c r="F366" s="143">
        <f t="shared" si="7"/>
        <v>7.1806064669817431</v>
      </c>
    </row>
    <row r="367" spans="1:6" customFormat="1" ht="12.75" customHeight="1" x14ac:dyDescent="0.2">
      <c r="A367" s="140" t="s">
        <v>762</v>
      </c>
      <c r="B367" s="141" t="s">
        <v>669</v>
      </c>
      <c r="C367" s="142" t="s">
        <v>762</v>
      </c>
      <c r="D367" s="262">
        <v>1065319.6000000001</v>
      </c>
      <c r="E367" s="262">
        <v>673727.73</v>
      </c>
      <c r="F367" s="143">
        <f t="shared" si="7"/>
        <v>63.24184122774048</v>
      </c>
    </row>
    <row r="368" spans="1:6" customFormat="1" ht="12.75" customHeight="1" x14ac:dyDescent="0.2">
      <c r="A368" s="140" t="s">
        <v>763</v>
      </c>
      <c r="B368" s="141" t="s">
        <v>671</v>
      </c>
      <c r="C368" s="142" t="s">
        <v>763</v>
      </c>
      <c r="D368" s="262">
        <v>926127.68</v>
      </c>
      <c r="E368" s="262">
        <v>32531.68</v>
      </c>
      <c r="F368" s="143">
        <f t="shared" si="7"/>
        <v>3.512656051917161</v>
      </c>
    </row>
    <row r="369" spans="1:6" customFormat="1" ht="12.75" customHeight="1" x14ac:dyDescent="0.2">
      <c r="A369" s="140" t="s">
        <v>764</v>
      </c>
      <c r="B369" s="141" t="s">
        <v>765</v>
      </c>
      <c r="C369" s="142" t="s">
        <v>764</v>
      </c>
      <c r="D369" s="263">
        <f>SUM(D370:D377)</f>
        <v>75475.61</v>
      </c>
      <c r="E369" s="263">
        <f>SUM(E370:E377)</f>
        <v>55705.120000000003</v>
      </c>
      <c r="F369" s="143">
        <f t="shared" si="7"/>
        <v>73.805458478573414</v>
      </c>
    </row>
    <row r="370" spans="1:6" customFormat="1" ht="12.75" customHeight="1" x14ac:dyDescent="0.2">
      <c r="A370" s="140" t="s">
        <v>766</v>
      </c>
      <c r="B370" s="141" t="s">
        <v>675</v>
      </c>
      <c r="C370" s="142" t="s">
        <v>766</v>
      </c>
      <c r="D370" s="262">
        <v>2574.29</v>
      </c>
      <c r="E370" s="262">
        <v>19452.580000000002</v>
      </c>
      <c r="F370" s="143">
        <f t="shared" si="7"/>
        <v>755.6483535266035</v>
      </c>
    </row>
    <row r="371" spans="1:6" customFormat="1" ht="12.75" customHeight="1" x14ac:dyDescent="0.2">
      <c r="A371" s="140" t="s">
        <v>767</v>
      </c>
      <c r="B371" s="141" t="s">
        <v>768</v>
      </c>
      <c r="C371" s="142" t="s">
        <v>767</v>
      </c>
      <c r="D371" s="262">
        <v>0</v>
      </c>
      <c r="E371" s="262">
        <v>500</v>
      </c>
      <c r="F371" s="143" t="str">
        <f t="shared" si="7"/>
        <v>-</v>
      </c>
    </row>
    <row r="372" spans="1:6" customFormat="1" ht="12.75" customHeight="1" x14ac:dyDescent="0.2">
      <c r="A372" s="140" t="s">
        <v>769</v>
      </c>
      <c r="B372" s="141" t="s">
        <v>679</v>
      </c>
      <c r="C372" s="142" t="s">
        <v>769</v>
      </c>
      <c r="D372" s="262">
        <v>0</v>
      </c>
      <c r="E372" s="262">
        <v>1145.5</v>
      </c>
      <c r="F372" s="143" t="str">
        <f t="shared" si="7"/>
        <v>-</v>
      </c>
    </row>
    <row r="373" spans="1:6" customFormat="1" ht="12.75" customHeight="1" x14ac:dyDescent="0.2">
      <c r="A373" s="140" t="s">
        <v>770</v>
      </c>
      <c r="B373" s="141" t="s">
        <v>681</v>
      </c>
      <c r="C373" s="142" t="s">
        <v>770</v>
      </c>
      <c r="D373" s="262">
        <v>0</v>
      </c>
      <c r="E373" s="262">
        <v>0</v>
      </c>
      <c r="F373" s="143" t="str">
        <f t="shared" si="7"/>
        <v>-</v>
      </c>
    </row>
    <row r="374" spans="1:6" customFormat="1" ht="12.75" customHeight="1" x14ac:dyDescent="0.2">
      <c r="A374" s="140" t="s">
        <v>771</v>
      </c>
      <c r="B374" s="141" t="s">
        <v>683</v>
      </c>
      <c r="C374" s="142" t="s">
        <v>771</v>
      </c>
      <c r="D374" s="262">
        <v>0</v>
      </c>
      <c r="E374" s="262">
        <v>0</v>
      </c>
      <c r="F374" s="143" t="str">
        <f t="shared" si="7"/>
        <v>-</v>
      </c>
    </row>
    <row r="375" spans="1:6" customFormat="1" ht="12.75" customHeight="1" x14ac:dyDescent="0.2">
      <c r="A375" s="140" t="s">
        <v>772</v>
      </c>
      <c r="B375" s="141" t="s">
        <v>685</v>
      </c>
      <c r="C375" s="142" t="s">
        <v>772</v>
      </c>
      <c r="D375" s="262">
        <v>27105.65</v>
      </c>
      <c r="E375" s="262">
        <v>2641.09</v>
      </c>
      <c r="F375" s="143">
        <f t="shared" si="7"/>
        <v>9.7436881240626949</v>
      </c>
    </row>
    <row r="376" spans="1:6" customFormat="1" ht="12.75" customHeight="1" x14ac:dyDescent="0.2">
      <c r="A376" s="140" t="s">
        <v>773</v>
      </c>
      <c r="B376" s="144" t="s">
        <v>687</v>
      </c>
      <c r="C376" s="142" t="s">
        <v>773</v>
      </c>
      <c r="D376" s="262">
        <v>45795.67</v>
      </c>
      <c r="E376" s="262">
        <v>31965.95</v>
      </c>
      <c r="F376" s="143">
        <f t="shared" si="7"/>
        <v>69.801249768810024</v>
      </c>
    </row>
    <row r="377" spans="1:6" customFormat="1" ht="12.75" customHeight="1" x14ac:dyDescent="0.2">
      <c r="A377" s="140" t="s">
        <v>774</v>
      </c>
      <c r="B377" s="144" t="s">
        <v>689</v>
      </c>
      <c r="C377" s="142" t="s">
        <v>774</v>
      </c>
      <c r="D377" s="262">
        <v>0</v>
      </c>
      <c r="E377" s="262">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2">
        <v>0</v>
      </c>
      <c r="E379" s="262">
        <v>0</v>
      </c>
      <c r="F379" s="143" t="str">
        <f t="shared" si="7"/>
        <v>-</v>
      </c>
    </row>
    <row r="380" spans="1:6" customFormat="1" ht="12.75" customHeight="1" x14ac:dyDescent="0.2">
      <c r="A380" s="140" t="s">
        <v>778</v>
      </c>
      <c r="B380" s="141" t="s">
        <v>695</v>
      </c>
      <c r="C380" s="142" t="s">
        <v>778</v>
      </c>
      <c r="D380" s="262">
        <v>0</v>
      </c>
      <c r="E380" s="262">
        <v>0</v>
      </c>
      <c r="F380" s="143" t="str">
        <f t="shared" si="7"/>
        <v>-</v>
      </c>
    </row>
    <row r="381" spans="1:6" customFormat="1" ht="12.75" customHeight="1" x14ac:dyDescent="0.2">
      <c r="A381" s="140" t="s">
        <v>779</v>
      </c>
      <c r="B381" s="141" t="s">
        <v>697</v>
      </c>
      <c r="C381" s="142" t="s">
        <v>779</v>
      </c>
      <c r="D381" s="262">
        <v>0</v>
      </c>
      <c r="E381" s="262">
        <v>0</v>
      </c>
      <c r="F381" s="143" t="str">
        <f t="shared" si="7"/>
        <v>-</v>
      </c>
    </row>
    <row r="382" spans="1:6" customFormat="1" ht="12.75" customHeight="1" x14ac:dyDescent="0.2">
      <c r="A382" s="140" t="s">
        <v>780</v>
      </c>
      <c r="B382" s="144" t="s">
        <v>699</v>
      </c>
      <c r="C382" s="142" t="s">
        <v>780</v>
      </c>
      <c r="D382" s="262">
        <v>0</v>
      </c>
      <c r="E382" s="262">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2">
        <v>0</v>
      </c>
      <c r="E384" s="262">
        <v>0</v>
      </c>
      <c r="F384" s="143" t="str">
        <f t="shared" si="7"/>
        <v>-</v>
      </c>
    </row>
    <row r="385" spans="1:6" customFormat="1" ht="12.75" customHeight="1" x14ac:dyDescent="0.2">
      <c r="A385" s="140" t="s">
        <v>785</v>
      </c>
      <c r="B385" s="141" t="s">
        <v>705</v>
      </c>
      <c r="C385" s="142" t="s">
        <v>785</v>
      </c>
      <c r="D385" s="262">
        <v>0</v>
      </c>
      <c r="E385" s="262">
        <v>0</v>
      </c>
      <c r="F385" s="143" t="str">
        <f t="shared" si="7"/>
        <v>-</v>
      </c>
    </row>
    <row r="386" spans="1:6" customFormat="1" ht="12.75" customHeight="1" x14ac:dyDescent="0.2">
      <c r="A386" s="140" t="s">
        <v>786</v>
      </c>
      <c r="B386" s="141" t="s">
        <v>707</v>
      </c>
      <c r="C386" s="142" t="s">
        <v>786</v>
      </c>
      <c r="D386" s="262">
        <v>0</v>
      </c>
      <c r="E386" s="262">
        <v>0</v>
      </c>
      <c r="F386" s="143" t="str">
        <f t="shared" si="7"/>
        <v>-</v>
      </c>
    </row>
    <row r="387" spans="1:6" customFormat="1" ht="12.75" customHeight="1" x14ac:dyDescent="0.2">
      <c r="A387" s="140" t="s">
        <v>787</v>
      </c>
      <c r="B387" s="141" t="s">
        <v>709</v>
      </c>
      <c r="C387" s="142" t="s">
        <v>787</v>
      </c>
      <c r="D387" s="262">
        <v>0</v>
      </c>
      <c r="E387" s="262">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2">
        <v>0</v>
      </c>
      <c r="E389" s="262">
        <v>0</v>
      </c>
      <c r="F389" s="143" t="str">
        <f t="shared" si="7"/>
        <v>-</v>
      </c>
    </row>
    <row r="390" spans="1:6" customFormat="1" ht="12.75" customHeight="1" x14ac:dyDescent="0.2">
      <c r="A390" s="140" t="s">
        <v>792</v>
      </c>
      <c r="B390" s="141" t="s">
        <v>715</v>
      </c>
      <c r="C390" s="142" t="s">
        <v>792</v>
      </c>
      <c r="D390" s="262">
        <v>0</v>
      </c>
      <c r="E390" s="262">
        <v>0</v>
      </c>
      <c r="F390" s="143" t="str">
        <f t="shared" si="7"/>
        <v>-</v>
      </c>
    </row>
    <row r="391" spans="1:6" customFormat="1" ht="12.75" customHeight="1" x14ac:dyDescent="0.2">
      <c r="A391" s="140" t="s">
        <v>793</v>
      </c>
      <c r="B391" s="141" t="s">
        <v>794</v>
      </c>
      <c r="C391" s="142" t="s">
        <v>793</v>
      </c>
      <c r="D391" s="263">
        <f>SUM(D392:D395)</f>
        <v>84602.5</v>
      </c>
      <c r="E391" s="263">
        <f>SUM(E392:E395)</f>
        <v>596179.77</v>
      </c>
      <c r="F391" s="143">
        <f t="shared" si="7"/>
        <v>704.68339588073638</v>
      </c>
    </row>
    <row r="392" spans="1:6" customFormat="1" ht="12.75" customHeight="1" x14ac:dyDescent="0.2">
      <c r="A392" s="140" t="s">
        <v>795</v>
      </c>
      <c r="B392" s="141" t="s">
        <v>719</v>
      </c>
      <c r="C392" s="142" t="s">
        <v>795</v>
      </c>
      <c r="D392" s="262">
        <v>0</v>
      </c>
      <c r="E392" s="262">
        <v>0</v>
      </c>
      <c r="F392" s="143" t="str">
        <f t="shared" si="7"/>
        <v>-</v>
      </c>
    </row>
    <row r="393" spans="1:6" customFormat="1" ht="12.75" customHeight="1" x14ac:dyDescent="0.2">
      <c r="A393" s="140" t="s">
        <v>796</v>
      </c>
      <c r="B393" s="141" t="s">
        <v>721</v>
      </c>
      <c r="C393" s="142" t="s">
        <v>796</v>
      </c>
      <c r="D393" s="262">
        <v>0</v>
      </c>
      <c r="E393" s="262">
        <v>0</v>
      </c>
      <c r="F393" s="143" t="str">
        <f t="shared" si="7"/>
        <v>-</v>
      </c>
    </row>
    <row r="394" spans="1:6" customFormat="1" ht="12.75" customHeight="1" x14ac:dyDescent="0.2">
      <c r="A394" s="140" t="s">
        <v>797</v>
      </c>
      <c r="B394" s="141" t="s">
        <v>723</v>
      </c>
      <c r="C394" s="142" t="s">
        <v>797</v>
      </c>
      <c r="D394" s="262">
        <v>84602.5</v>
      </c>
      <c r="E394" s="262">
        <v>596179.77</v>
      </c>
      <c r="F394" s="143">
        <f t="shared" ref="F394:F418" si="8">IF(D394&lt;&gt;0,IF(E394/D394&gt;=100,"&gt;&gt;100",E394/D394*100),"-")</f>
        <v>704.68339588073638</v>
      </c>
    </row>
    <row r="395" spans="1:6" customFormat="1" ht="12.75" customHeight="1" x14ac:dyDescent="0.2">
      <c r="A395" s="140" t="s">
        <v>798</v>
      </c>
      <c r="B395" s="141" t="s">
        <v>725</v>
      </c>
      <c r="C395" s="142" t="s">
        <v>798</v>
      </c>
      <c r="D395" s="262">
        <v>0</v>
      </c>
      <c r="E395" s="262">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2">
        <v>0</v>
      </c>
      <c r="E398" s="262">
        <v>0</v>
      </c>
      <c r="F398" s="143" t="str">
        <f t="shared" si="8"/>
        <v>-</v>
      </c>
    </row>
    <row r="399" spans="1:6" customFormat="1" ht="12.75" customHeight="1" x14ac:dyDescent="0.2">
      <c r="A399" s="140" t="s">
        <v>804</v>
      </c>
      <c r="B399" s="141" t="s">
        <v>733</v>
      </c>
      <c r="C399" s="142" t="s">
        <v>804</v>
      </c>
      <c r="D399" s="262">
        <v>0</v>
      </c>
      <c r="E399" s="262">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2">
        <v>0</v>
      </c>
      <c r="E401" s="262">
        <v>0</v>
      </c>
      <c r="F401" s="143" t="str">
        <f t="shared" si="8"/>
        <v>-</v>
      </c>
    </row>
    <row r="402" spans="1:6" customFormat="1" ht="12.75" customHeight="1" x14ac:dyDescent="0.2">
      <c r="A402" s="140" t="s">
        <v>809</v>
      </c>
      <c r="B402" s="141" t="s">
        <v>810</v>
      </c>
      <c r="C402" s="142" t="s">
        <v>809</v>
      </c>
      <c r="D402" s="263">
        <f>SUM(D403:D406)</f>
        <v>1322340.01</v>
      </c>
      <c r="E402" s="263">
        <f>SUM(E403:E406)</f>
        <v>3886810.53</v>
      </c>
      <c r="F402" s="143">
        <f t="shared" si="8"/>
        <v>293.93427564821246</v>
      </c>
    </row>
    <row r="403" spans="1:6" customFormat="1" ht="12.75" customHeight="1" x14ac:dyDescent="0.2">
      <c r="A403" s="140" t="s">
        <v>811</v>
      </c>
      <c r="B403" s="141" t="s">
        <v>812</v>
      </c>
      <c r="C403" s="142" t="s">
        <v>811</v>
      </c>
      <c r="D403" s="262">
        <v>1322340.01</v>
      </c>
      <c r="E403" s="262">
        <v>3886810.53</v>
      </c>
      <c r="F403" s="143">
        <f t="shared" si="8"/>
        <v>293.93427564821246</v>
      </c>
    </row>
    <row r="404" spans="1:6" customFormat="1" ht="12.75" customHeight="1" x14ac:dyDescent="0.2">
      <c r="A404" s="140" t="s">
        <v>813</v>
      </c>
      <c r="B404" s="141" t="s">
        <v>814</v>
      </c>
      <c r="C404" s="142" t="s">
        <v>813</v>
      </c>
      <c r="D404" s="262">
        <v>0</v>
      </c>
      <c r="E404" s="262">
        <v>0</v>
      </c>
      <c r="F404" s="143" t="str">
        <f t="shared" si="8"/>
        <v>-</v>
      </c>
    </row>
    <row r="405" spans="1:6" customFormat="1" ht="12.75" customHeight="1" x14ac:dyDescent="0.2">
      <c r="A405" s="140" t="s">
        <v>815</v>
      </c>
      <c r="B405" s="141" t="s">
        <v>816</v>
      </c>
      <c r="C405" s="142" t="s">
        <v>815</v>
      </c>
      <c r="D405" s="262">
        <v>0</v>
      </c>
      <c r="E405" s="262">
        <v>0</v>
      </c>
      <c r="F405" s="143" t="str">
        <f t="shared" si="8"/>
        <v>-</v>
      </c>
    </row>
    <row r="406" spans="1:6" customFormat="1" ht="12.75" customHeight="1" x14ac:dyDescent="0.2">
      <c r="A406" s="140" t="s">
        <v>817</v>
      </c>
      <c r="B406" s="141" t="s">
        <v>818</v>
      </c>
      <c r="C406" s="142" t="s">
        <v>817</v>
      </c>
      <c r="D406" s="262">
        <v>0</v>
      </c>
      <c r="E406" s="262">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3780843.6700000004</v>
      </c>
      <c r="E408" s="263">
        <f>IF(E350&gt;=E298,E350-E298,0)</f>
        <v>5285730.459999999</v>
      </c>
      <c r="F408" s="143">
        <f t="shared" si="8"/>
        <v>139.80293609970914</v>
      </c>
    </row>
    <row r="409" spans="1:6" customFormat="1" ht="12.75" customHeight="1" x14ac:dyDescent="0.2">
      <c r="A409" s="140" t="s">
        <v>823</v>
      </c>
      <c r="B409" s="141" t="s">
        <v>824</v>
      </c>
      <c r="C409" s="142" t="s">
        <v>823</v>
      </c>
      <c r="D409" s="262">
        <v>0</v>
      </c>
      <c r="E409" s="262">
        <v>3383.17</v>
      </c>
      <c r="F409" s="143" t="str">
        <f t="shared" si="8"/>
        <v>-</v>
      </c>
    </row>
    <row r="410" spans="1:6" customFormat="1" ht="12.75" customHeight="1" x14ac:dyDescent="0.2">
      <c r="A410" s="140" t="s">
        <v>825</v>
      </c>
      <c r="B410" s="141" t="s">
        <v>826</v>
      </c>
      <c r="C410" s="142" t="s">
        <v>825</v>
      </c>
      <c r="D410" s="262">
        <v>1043710.31</v>
      </c>
      <c r="E410" s="262">
        <v>0</v>
      </c>
      <c r="F410" s="143">
        <f t="shared" si="8"/>
        <v>0</v>
      </c>
    </row>
    <row r="411" spans="1:6" customFormat="1" ht="12.75" customHeight="1" x14ac:dyDescent="0.2">
      <c r="A411" s="140" t="s">
        <v>827</v>
      </c>
      <c r="B411" s="141" t="s">
        <v>828</v>
      </c>
      <c r="C411" s="142" t="s">
        <v>827</v>
      </c>
      <c r="D411" s="262">
        <v>0</v>
      </c>
      <c r="E411" s="262">
        <v>1433.22</v>
      </c>
      <c r="F411" s="143" t="str">
        <f t="shared" si="8"/>
        <v>-</v>
      </c>
    </row>
    <row r="412" spans="1:6" customFormat="1" ht="12.75" customHeight="1" x14ac:dyDescent="0.2">
      <c r="A412" s="140"/>
      <c r="B412" s="141" t="s">
        <v>829</v>
      </c>
      <c r="C412" s="142" t="s">
        <v>830</v>
      </c>
      <c r="D412" s="263">
        <f>D6+D298</f>
        <v>11168577.369999999</v>
      </c>
      <c r="E412" s="263">
        <f>E6+E298</f>
        <v>13607379.440000001</v>
      </c>
      <c r="F412" s="143">
        <f t="shared" si="8"/>
        <v>121.83628217995684</v>
      </c>
    </row>
    <row r="413" spans="1:6" customFormat="1" ht="12.75" customHeight="1" x14ac:dyDescent="0.2">
      <c r="A413" s="140"/>
      <c r="B413" s="141" t="s">
        <v>831</v>
      </c>
      <c r="C413" s="142" t="s">
        <v>832</v>
      </c>
      <c r="D413" s="263">
        <f>D289+D350</f>
        <v>10258822.120000001</v>
      </c>
      <c r="E413" s="263">
        <f>E289+E350</f>
        <v>13413488.989999998</v>
      </c>
      <c r="F413" s="143">
        <f t="shared" si="8"/>
        <v>130.75077073273201</v>
      </c>
    </row>
    <row r="414" spans="1:6" customFormat="1" ht="12.75" customHeight="1" x14ac:dyDescent="0.2">
      <c r="A414" s="140"/>
      <c r="B414" s="141" t="s">
        <v>833</v>
      </c>
      <c r="C414" s="142" t="s">
        <v>834</v>
      </c>
      <c r="D414" s="263">
        <f>IF(D412&gt;=D413,D412-D413,0)</f>
        <v>909755.24999999814</v>
      </c>
      <c r="E414" s="263">
        <f>IF(E412&gt;=E413,E412-E413,0)</f>
        <v>193890.45000000298</v>
      </c>
      <c r="F414" s="143">
        <f t="shared" si="8"/>
        <v>21.312374949196872</v>
      </c>
    </row>
    <row r="415" spans="1:6" customFormat="1" ht="12.75" customHeight="1" x14ac:dyDescent="0.2">
      <c r="A415" s="140"/>
      <c r="B415" s="141" t="s">
        <v>835</v>
      </c>
      <c r="C415" s="142" t="s">
        <v>836</v>
      </c>
      <c r="D415" s="263">
        <f>IF(D413&gt;=D412,D413-D412,0)</f>
        <v>0</v>
      </c>
      <c r="E415" s="263">
        <f>IF(E413&gt;=E412,E413-E412,0)</f>
        <v>0</v>
      </c>
      <c r="F415" s="143" t="str">
        <f t="shared" si="8"/>
        <v>-</v>
      </c>
    </row>
    <row r="416" spans="1:6" customFormat="1" ht="12.75" customHeight="1" x14ac:dyDescent="0.2">
      <c r="A416" s="151" t="s">
        <v>837</v>
      </c>
      <c r="B416" s="144" t="s">
        <v>838</v>
      </c>
      <c r="C416" s="152" t="s">
        <v>839</v>
      </c>
      <c r="D416" s="263">
        <f>IF(D292-D293+D409-D410&gt;=0,D292-D293+D409-D410,0)</f>
        <v>0</v>
      </c>
      <c r="E416" s="263">
        <f>IF(E292-E293+E409-E410&gt;=0,E292-E293+E409-E410,0)</f>
        <v>960141.93</v>
      </c>
      <c r="F416" s="143" t="str">
        <f t="shared" si="8"/>
        <v>-</v>
      </c>
    </row>
    <row r="417" spans="1:6" customFormat="1" ht="12.75" customHeight="1" x14ac:dyDescent="0.2">
      <c r="A417" s="151" t="s">
        <v>837</v>
      </c>
      <c r="B417" s="141" t="s">
        <v>840</v>
      </c>
      <c r="C417" s="152" t="s">
        <v>841</v>
      </c>
      <c r="D417" s="263">
        <f>IF(D293-D292+D410-D409&gt;=0,D293-D292+D410-D409,0)</f>
        <v>839324.42</v>
      </c>
      <c r="E417" s="263">
        <f>IF(E293-E292+E410-E409&gt;=0,E293-E292+E410-E409,0)</f>
        <v>0</v>
      </c>
      <c r="F417" s="143">
        <f t="shared" si="8"/>
        <v>0</v>
      </c>
    </row>
    <row r="418" spans="1:6" customFormat="1" ht="12.75" customHeight="1" x14ac:dyDescent="0.2">
      <c r="A418" s="147" t="s">
        <v>842</v>
      </c>
      <c r="B418" s="148" t="s">
        <v>843</v>
      </c>
      <c r="C418" s="149" t="s">
        <v>844</v>
      </c>
      <c r="D418" s="266">
        <f>D294+D411</f>
        <v>565300.74</v>
      </c>
      <c r="E418" s="266">
        <f>E294+E411</f>
        <v>372239.19999999995</v>
      </c>
      <c r="F418" s="150">
        <f t="shared" si="8"/>
        <v>65.847994467511214</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1193571.7</v>
      </c>
      <c r="E420" s="263">
        <f>E421+E459+E472+E484+E515</f>
        <v>305066.71999999997</v>
      </c>
      <c r="F420" s="143">
        <f t="shared" ref="F420:F483" si="9">IF(D420&lt;&gt;0,IF(E420/D420&gt;=100,"&gt;&gt;100",E420/D420*100),"-")</f>
        <v>25.559144875837784</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2">
        <v>0</v>
      </c>
      <c r="E423" s="262">
        <v>0</v>
      </c>
      <c r="F423" s="143" t="str">
        <f t="shared" si="9"/>
        <v>-</v>
      </c>
    </row>
    <row r="424" spans="1:6" customFormat="1" ht="12.75" customHeight="1" x14ac:dyDescent="0.2">
      <c r="A424" s="140" t="s">
        <v>854</v>
      </c>
      <c r="B424" s="141" t="s">
        <v>855</v>
      </c>
      <c r="C424" s="142" t="s">
        <v>854</v>
      </c>
      <c r="D424" s="262">
        <v>0</v>
      </c>
      <c r="E424" s="262">
        <v>0</v>
      </c>
      <c r="F424" s="143" t="str">
        <f t="shared" si="9"/>
        <v>-</v>
      </c>
    </row>
    <row r="425" spans="1:6" customFormat="1" ht="12.75" customHeight="1" x14ac:dyDescent="0.2">
      <c r="A425" s="140" t="s">
        <v>856</v>
      </c>
      <c r="B425" s="141" t="s">
        <v>857</v>
      </c>
      <c r="C425" s="142" t="s">
        <v>856</v>
      </c>
      <c r="D425" s="262">
        <v>0</v>
      </c>
      <c r="E425" s="262">
        <v>0</v>
      </c>
      <c r="F425" s="143" t="str">
        <f t="shared" si="9"/>
        <v>-</v>
      </c>
    </row>
    <row r="426" spans="1:6" customFormat="1" ht="12.75" customHeight="1" x14ac:dyDescent="0.2">
      <c r="A426" s="140" t="s">
        <v>858</v>
      </c>
      <c r="B426" s="141" t="s">
        <v>859</v>
      </c>
      <c r="C426" s="142" t="s">
        <v>858</v>
      </c>
      <c r="D426" s="262">
        <v>0</v>
      </c>
      <c r="E426" s="262">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2">
        <v>0</v>
      </c>
      <c r="E428" s="262">
        <v>0</v>
      </c>
      <c r="F428" s="143" t="str">
        <f t="shared" si="9"/>
        <v>-</v>
      </c>
    </row>
    <row r="429" spans="1:6" customFormat="1" ht="24" customHeight="1" x14ac:dyDescent="0.2">
      <c r="A429" s="140" t="s">
        <v>864</v>
      </c>
      <c r="B429" s="144" t="s">
        <v>865</v>
      </c>
      <c r="C429" s="142" t="s">
        <v>864</v>
      </c>
      <c r="D429" s="262">
        <v>0</v>
      </c>
      <c r="E429" s="262">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2">
        <v>0</v>
      </c>
      <c r="E431" s="262">
        <v>0</v>
      </c>
      <c r="F431" s="143" t="str">
        <f t="shared" si="9"/>
        <v>-</v>
      </c>
    </row>
    <row r="432" spans="1:6" customFormat="1" ht="12.75" customHeight="1" x14ac:dyDescent="0.2">
      <c r="A432" s="140" t="s">
        <v>870</v>
      </c>
      <c r="B432" s="141" t="s">
        <v>871</v>
      </c>
      <c r="C432" s="142" t="s">
        <v>870</v>
      </c>
      <c r="D432" s="262">
        <v>0</v>
      </c>
      <c r="E432" s="262">
        <v>0</v>
      </c>
      <c r="F432" s="143" t="str">
        <f t="shared" si="9"/>
        <v>-</v>
      </c>
    </row>
    <row r="433" spans="1:6" customFormat="1" ht="12.75" customHeight="1" x14ac:dyDescent="0.2">
      <c r="A433" s="140" t="s">
        <v>872</v>
      </c>
      <c r="B433" s="141" t="s">
        <v>873</v>
      </c>
      <c r="C433" s="142" t="s">
        <v>872</v>
      </c>
      <c r="D433" s="262">
        <v>0</v>
      </c>
      <c r="E433" s="262">
        <v>0</v>
      </c>
      <c r="F433" s="143" t="str">
        <f t="shared" si="9"/>
        <v>-</v>
      </c>
    </row>
    <row r="434" spans="1:6" customFormat="1" ht="24" customHeight="1" x14ac:dyDescent="0.2">
      <c r="A434" s="140" t="s">
        <v>874</v>
      </c>
      <c r="B434" s="144" t="s">
        <v>875</v>
      </c>
      <c r="C434" s="142" t="s">
        <v>874</v>
      </c>
      <c r="D434" s="262">
        <v>0</v>
      </c>
      <c r="E434" s="262">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2">
        <v>0</v>
      </c>
      <c r="E436" s="262">
        <v>0</v>
      </c>
      <c r="F436" s="143" t="str">
        <f t="shared" si="9"/>
        <v>-</v>
      </c>
    </row>
    <row r="437" spans="1:6" customFormat="1" ht="24" customHeight="1" x14ac:dyDescent="0.2">
      <c r="A437" s="140" t="s">
        <v>880</v>
      </c>
      <c r="B437" s="141" t="s">
        <v>881</v>
      </c>
      <c r="C437" s="142" t="s">
        <v>880</v>
      </c>
      <c r="D437" s="262">
        <v>0</v>
      </c>
      <c r="E437" s="262">
        <v>0</v>
      </c>
      <c r="F437" s="143" t="str">
        <f t="shared" si="9"/>
        <v>-</v>
      </c>
    </row>
    <row r="438" spans="1:6" customFormat="1" ht="24" customHeight="1" x14ac:dyDescent="0.2">
      <c r="A438" s="140" t="s">
        <v>882</v>
      </c>
      <c r="B438" s="141" t="s">
        <v>883</v>
      </c>
      <c r="C438" s="142" t="s">
        <v>882</v>
      </c>
      <c r="D438" s="262">
        <v>0</v>
      </c>
      <c r="E438" s="262">
        <v>0</v>
      </c>
      <c r="F438" s="143" t="str">
        <f t="shared" si="9"/>
        <v>-</v>
      </c>
    </row>
    <row r="439" spans="1:6" customFormat="1" ht="12.75" customHeight="1" x14ac:dyDescent="0.2">
      <c r="A439" s="140" t="s">
        <v>884</v>
      </c>
      <c r="B439" s="141" t="s">
        <v>885</v>
      </c>
      <c r="C439" s="142" t="s">
        <v>884</v>
      </c>
      <c r="D439" s="262">
        <v>0</v>
      </c>
      <c r="E439" s="262">
        <v>0</v>
      </c>
      <c r="F439" s="143" t="str">
        <f t="shared" si="9"/>
        <v>-</v>
      </c>
    </row>
    <row r="440" spans="1:6" customFormat="1" ht="12.75" customHeight="1" x14ac:dyDescent="0.2">
      <c r="A440" s="140" t="s">
        <v>886</v>
      </c>
      <c r="B440" s="141" t="s">
        <v>887</v>
      </c>
      <c r="C440" s="142" t="s">
        <v>886</v>
      </c>
      <c r="D440" s="262">
        <v>0</v>
      </c>
      <c r="E440" s="262">
        <v>0</v>
      </c>
      <c r="F440" s="143" t="str">
        <f t="shared" si="9"/>
        <v>-</v>
      </c>
    </row>
    <row r="441" spans="1:6" customFormat="1" ht="12.75" customHeight="1" x14ac:dyDescent="0.2">
      <c r="A441" s="140" t="s">
        <v>888</v>
      </c>
      <c r="B441" s="141" t="s">
        <v>889</v>
      </c>
      <c r="C441" s="142" t="s">
        <v>888</v>
      </c>
      <c r="D441" s="262">
        <v>0</v>
      </c>
      <c r="E441" s="262">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2">
        <v>0</v>
      </c>
      <c r="E443" s="262">
        <v>0</v>
      </c>
      <c r="F443" s="143" t="str">
        <f t="shared" si="9"/>
        <v>-</v>
      </c>
    </row>
    <row r="444" spans="1:6" customFormat="1" ht="12.75" customHeight="1" x14ac:dyDescent="0.2">
      <c r="A444" s="140" t="s">
        <v>894</v>
      </c>
      <c r="B444" s="141" t="s">
        <v>895</v>
      </c>
      <c r="C444" s="142" t="s">
        <v>894</v>
      </c>
      <c r="D444" s="262">
        <v>0</v>
      </c>
      <c r="E444" s="262">
        <v>0</v>
      </c>
      <c r="F444" s="143" t="str">
        <f t="shared" si="9"/>
        <v>-</v>
      </c>
    </row>
    <row r="445" spans="1:6" customFormat="1" ht="12.75" customHeight="1" x14ac:dyDescent="0.2">
      <c r="A445" s="140" t="s">
        <v>896</v>
      </c>
      <c r="B445" s="141" t="s">
        <v>897</v>
      </c>
      <c r="C445" s="142" t="s">
        <v>896</v>
      </c>
      <c r="D445" s="262">
        <v>0</v>
      </c>
      <c r="E445" s="262">
        <v>0</v>
      </c>
      <c r="F445" s="143" t="str">
        <f t="shared" si="9"/>
        <v>-</v>
      </c>
    </row>
    <row r="446" spans="1:6" customFormat="1" ht="12.75" customHeight="1" x14ac:dyDescent="0.2">
      <c r="A446" s="140" t="s">
        <v>898</v>
      </c>
      <c r="B446" s="141" t="s">
        <v>899</v>
      </c>
      <c r="C446" s="142" t="s">
        <v>898</v>
      </c>
      <c r="D446" s="262">
        <v>0</v>
      </c>
      <c r="E446" s="262">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2">
        <v>0</v>
      </c>
      <c r="E448" s="262">
        <v>0</v>
      </c>
      <c r="F448" s="143" t="str">
        <f t="shared" si="9"/>
        <v>-</v>
      </c>
    </row>
    <row r="449" spans="1:6" customFormat="1" ht="12.75" customHeight="1" x14ac:dyDescent="0.2">
      <c r="A449" s="140" t="s">
        <v>904</v>
      </c>
      <c r="B449" s="141" t="s">
        <v>905</v>
      </c>
      <c r="C449" s="142" t="s">
        <v>904</v>
      </c>
      <c r="D449" s="262">
        <v>0</v>
      </c>
      <c r="E449" s="262">
        <v>0</v>
      </c>
      <c r="F449" s="143" t="str">
        <f t="shared" si="9"/>
        <v>-</v>
      </c>
    </row>
    <row r="450" spans="1:6" customFormat="1" ht="12.75" customHeight="1" x14ac:dyDescent="0.2">
      <c r="A450" s="140" t="s">
        <v>906</v>
      </c>
      <c r="B450" s="141" t="s">
        <v>907</v>
      </c>
      <c r="C450" s="142" t="s">
        <v>906</v>
      </c>
      <c r="D450" s="262">
        <v>0</v>
      </c>
      <c r="E450" s="262">
        <v>0</v>
      </c>
      <c r="F450" s="143" t="str">
        <f t="shared" si="9"/>
        <v>-</v>
      </c>
    </row>
    <row r="451" spans="1:6" customFormat="1" ht="12.75" customHeight="1" x14ac:dyDescent="0.2">
      <c r="A451" s="140" t="s">
        <v>908</v>
      </c>
      <c r="B451" s="141" t="s">
        <v>909</v>
      </c>
      <c r="C451" s="142" t="s">
        <v>908</v>
      </c>
      <c r="D451" s="262">
        <v>0</v>
      </c>
      <c r="E451" s="262">
        <v>0</v>
      </c>
      <c r="F451" s="143" t="str">
        <f t="shared" si="9"/>
        <v>-</v>
      </c>
    </row>
    <row r="452" spans="1:6" customFormat="1" ht="12.75" customHeight="1" x14ac:dyDescent="0.2">
      <c r="A452" s="140" t="s">
        <v>910</v>
      </c>
      <c r="B452" s="141" t="s">
        <v>911</v>
      </c>
      <c r="C452" s="142" t="s">
        <v>910</v>
      </c>
      <c r="D452" s="262">
        <v>0</v>
      </c>
      <c r="E452" s="262">
        <v>0</v>
      </c>
      <c r="F452" s="143" t="str">
        <f t="shared" si="9"/>
        <v>-</v>
      </c>
    </row>
    <row r="453" spans="1:6" customFormat="1" ht="24" customHeight="1" x14ac:dyDescent="0.2">
      <c r="A453" s="140" t="s">
        <v>912</v>
      </c>
      <c r="B453" s="141" t="s">
        <v>913</v>
      </c>
      <c r="C453" s="142" t="s">
        <v>912</v>
      </c>
      <c r="D453" s="262">
        <v>0</v>
      </c>
      <c r="E453" s="262">
        <v>0</v>
      </c>
      <c r="F453" s="143" t="str">
        <f t="shared" si="9"/>
        <v>-</v>
      </c>
    </row>
    <row r="454" spans="1:6" customFormat="1" ht="24" customHeight="1" x14ac:dyDescent="0.2">
      <c r="A454" s="140" t="s">
        <v>914</v>
      </c>
      <c r="B454" s="144" t="s">
        <v>915</v>
      </c>
      <c r="C454" s="142" t="s">
        <v>914</v>
      </c>
      <c r="D454" s="262">
        <v>0</v>
      </c>
      <c r="E454" s="262">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2">
        <v>0</v>
      </c>
      <c r="E456" s="262">
        <v>0</v>
      </c>
      <c r="F456" s="143" t="str">
        <f t="shared" si="9"/>
        <v>-</v>
      </c>
    </row>
    <row r="457" spans="1:6" customFormat="1" ht="24" customHeight="1" x14ac:dyDescent="0.2">
      <c r="A457" s="140" t="s">
        <v>920</v>
      </c>
      <c r="B457" s="144" t="s">
        <v>921</v>
      </c>
      <c r="C457" s="142" t="s">
        <v>920</v>
      </c>
      <c r="D457" s="262">
        <v>0</v>
      </c>
      <c r="E457" s="262">
        <v>0</v>
      </c>
      <c r="F457" s="143" t="str">
        <f t="shared" si="9"/>
        <v>-</v>
      </c>
    </row>
    <row r="458" spans="1:6" customFormat="1" ht="12.75" customHeight="1" x14ac:dyDescent="0.2">
      <c r="A458" s="140" t="s">
        <v>922</v>
      </c>
      <c r="B458" s="144" t="s">
        <v>923</v>
      </c>
      <c r="C458" s="142" t="s">
        <v>922</v>
      </c>
      <c r="D458" s="262">
        <v>0</v>
      </c>
      <c r="E458" s="262">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2">
        <v>0</v>
      </c>
      <c r="E461" s="262">
        <v>0</v>
      </c>
      <c r="F461" s="143" t="str">
        <f t="shared" si="9"/>
        <v>-</v>
      </c>
    </row>
    <row r="462" spans="1:6" customFormat="1" ht="12.75" customHeight="1" x14ac:dyDescent="0.2">
      <c r="A462" s="140" t="s">
        <v>930</v>
      </c>
      <c r="B462" s="141" t="s">
        <v>931</v>
      </c>
      <c r="C462" s="142" t="s">
        <v>930</v>
      </c>
      <c r="D462" s="262">
        <v>0</v>
      </c>
      <c r="E462" s="262">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2">
        <v>0</v>
      </c>
      <c r="E464" s="262">
        <v>0</v>
      </c>
      <c r="F464" s="143" t="str">
        <f t="shared" si="9"/>
        <v>-</v>
      </c>
    </row>
    <row r="465" spans="1:6" customFormat="1" ht="12.75" customHeight="1" x14ac:dyDescent="0.2">
      <c r="A465" s="140" t="s">
        <v>936</v>
      </c>
      <c r="B465" s="141" t="s">
        <v>937</v>
      </c>
      <c r="C465" s="142" t="s">
        <v>936</v>
      </c>
      <c r="D465" s="262">
        <v>0</v>
      </c>
      <c r="E465" s="262">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2">
        <v>0</v>
      </c>
      <c r="E467" s="262">
        <v>0</v>
      </c>
      <c r="F467" s="143" t="str">
        <f t="shared" si="9"/>
        <v>-</v>
      </c>
    </row>
    <row r="468" spans="1:6" customFormat="1" ht="12.75" customHeight="1" x14ac:dyDescent="0.2">
      <c r="A468" s="140" t="s">
        <v>942</v>
      </c>
      <c r="B468" s="141" t="s">
        <v>943</v>
      </c>
      <c r="C468" s="142" t="s">
        <v>942</v>
      </c>
      <c r="D468" s="262">
        <v>0</v>
      </c>
      <c r="E468" s="262">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2">
        <v>0</v>
      </c>
      <c r="E470" s="262">
        <v>0</v>
      </c>
      <c r="F470" s="143" t="str">
        <f t="shared" si="9"/>
        <v>-</v>
      </c>
    </row>
    <row r="471" spans="1:6" customFormat="1" ht="12.75" customHeight="1" x14ac:dyDescent="0.2">
      <c r="A471" s="140" t="s">
        <v>948</v>
      </c>
      <c r="B471" s="141" t="s">
        <v>949</v>
      </c>
      <c r="C471" s="142" t="s">
        <v>948</v>
      </c>
      <c r="D471" s="262">
        <v>0</v>
      </c>
      <c r="E471" s="262">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2">
        <v>0</v>
      </c>
      <c r="E474" s="262">
        <v>0</v>
      </c>
      <c r="F474" s="143" t="str">
        <f t="shared" si="9"/>
        <v>-</v>
      </c>
    </row>
    <row r="475" spans="1:6" customFormat="1" ht="12.75" customHeight="1" x14ac:dyDescent="0.2">
      <c r="A475" s="140" t="s">
        <v>956</v>
      </c>
      <c r="B475" s="141" t="s">
        <v>957</v>
      </c>
      <c r="C475" s="142" t="s">
        <v>956</v>
      </c>
      <c r="D475" s="262">
        <v>0</v>
      </c>
      <c r="E475" s="262">
        <v>0</v>
      </c>
      <c r="F475" s="143" t="str">
        <f t="shared" si="9"/>
        <v>-</v>
      </c>
    </row>
    <row r="476" spans="1:6" customFormat="1" ht="12.75" customHeight="1" x14ac:dyDescent="0.2">
      <c r="A476" s="140" t="s">
        <v>958</v>
      </c>
      <c r="B476" s="141" t="s">
        <v>959</v>
      </c>
      <c r="C476" s="142" t="s">
        <v>958</v>
      </c>
      <c r="D476" s="262">
        <v>0</v>
      </c>
      <c r="E476" s="262">
        <v>0</v>
      </c>
      <c r="F476" s="143" t="str">
        <f t="shared" si="9"/>
        <v>-</v>
      </c>
    </row>
    <row r="477" spans="1:6" customFormat="1" ht="24" customHeight="1" x14ac:dyDescent="0.2">
      <c r="A477" s="140" t="s">
        <v>960</v>
      </c>
      <c r="B477" s="144" t="s">
        <v>961</v>
      </c>
      <c r="C477" s="142" t="s">
        <v>960</v>
      </c>
      <c r="D477" s="262">
        <v>0</v>
      </c>
      <c r="E477" s="262">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2">
        <v>0</v>
      </c>
      <c r="E479" s="262">
        <v>0</v>
      </c>
      <c r="F479" s="143" t="str">
        <f t="shared" si="9"/>
        <v>-</v>
      </c>
    </row>
    <row r="480" spans="1:6" customFormat="1" ht="12.75" customHeight="1" x14ac:dyDescent="0.2">
      <c r="A480" s="140" t="s">
        <v>966</v>
      </c>
      <c r="B480" s="141" t="s">
        <v>967</v>
      </c>
      <c r="C480" s="142" t="s">
        <v>966</v>
      </c>
      <c r="D480" s="262">
        <v>0</v>
      </c>
      <c r="E480" s="262">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2">
        <v>0</v>
      </c>
      <c r="E482" s="262">
        <v>0</v>
      </c>
      <c r="F482" s="143" t="str">
        <f t="shared" si="9"/>
        <v>-</v>
      </c>
    </row>
    <row r="483" spans="1:6" customFormat="1" ht="12.75" customHeight="1" x14ac:dyDescent="0.2">
      <c r="A483" s="140" t="s">
        <v>972</v>
      </c>
      <c r="B483" s="141" t="s">
        <v>973</v>
      </c>
      <c r="C483" s="142" t="s">
        <v>972</v>
      </c>
      <c r="D483" s="262">
        <v>0</v>
      </c>
      <c r="E483" s="262">
        <v>0</v>
      </c>
      <c r="F483" s="143" t="str">
        <f t="shared" si="9"/>
        <v>-</v>
      </c>
    </row>
    <row r="484" spans="1:6" customFormat="1" ht="12.75" customHeight="1" x14ac:dyDescent="0.2">
      <c r="A484" s="140" t="s">
        <v>974</v>
      </c>
      <c r="B484" s="141" t="s">
        <v>975</v>
      </c>
      <c r="C484" s="142" t="s">
        <v>974</v>
      </c>
      <c r="D484" s="263">
        <f>D485+D490+D494+D495+D502+D507</f>
        <v>1193571.7</v>
      </c>
      <c r="E484" s="263">
        <f>E485+E490+E494+E495+E502+E507</f>
        <v>305066.71999999997</v>
      </c>
      <c r="F484" s="143">
        <f t="shared" ref="F484:F547" si="10">IF(D484&lt;&gt;0,IF(E484/D484&gt;=100,"&gt;&gt;100",E484/D484*100),"-")</f>
        <v>25.559144875837784</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2">
        <v>0</v>
      </c>
      <c r="E486" s="262">
        <v>0</v>
      </c>
      <c r="F486" s="143" t="str">
        <f t="shared" si="10"/>
        <v>-</v>
      </c>
    </row>
    <row r="487" spans="1:6" customFormat="1" ht="12.75" customHeight="1" x14ac:dyDescent="0.2">
      <c r="A487" s="140" t="s">
        <v>980</v>
      </c>
      <c r="B487" s="141" t="s">
        <v>981</v>
      </c>
      <c r="C487" s="142" t="s">
        <v>980</v>
      </c>
      <c r="D487" s="262">
        <v>0</v>
      </c>
      <c r="E487" s="262">
        <v>0</v>
      </c>
      <c r="F487" s="143" t="str">
        <f t="shared" si="10"/>
        <v>-</v>
      </c>
    </row>
    <row r="488" spans="1:6" customFormat="1" ht="12.75" customHeight="1" x14ac:dyDescent="0.2">
      <c r="A488" s="140" t="s">
        <v>982</v>
      </c>
      <c r="B488" s="141" t="s">
        <v>983</v>
      </c>
      <c r="C488" s="142" t="s">
        <v>982</v>
      </c>
      <c r="D488" s="262">
        <v>0</v>
      </c>
      <c r="E488" s="262">
        <v>0</v>
      </c>
      <c r="F488" s="143" t="str">
        <f t="shared" si="10"/>
        <v>-</v>
      </c>
    </row>
    <row r="489" spans="1:6" customFormat="1" ht="12.75" customHeight="1" x14ac:dyDescent="0.2">
      <c r="A489" s="140" t="s">
        <v>984</v>
      </c>
      <c r="B489" s="141" t="s">
        <v>985</v>
      </c>
      <c r="C489" s="142" t="s">
        <v>984</v>
      </c>
      <c r="D489" s="262">
        <v>0</v>
      </c>
      <c r="E489" s="262">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2">
        <v>0</v>
      </c>
      <c r="E491" s="262">
        <v>0</v>
      </c>
      <c r="F491" s="143" t="str">
        <f t="shared" si="10"/>
        <v>-</v>
      </c>
    </row>
    <row r="492" spans="1:6" customFormat="1" ht="12.75" customHeight="1" x14ac:dyDescent="0.2">
      <c r="A492" s="140" t="s">
        <v>990</v>
      </c>
      <c r="B492" s="141" t="s">
        <v>991</v>
      </c>
      <c r="C492" s="142" t="s">
        <v>990</v>
      </c>
      <c r="D492" s="262">
        <v>0</v>
      </c>
      <c r="E492" s="262">
        <v>0</v>
      </c>
      <c r="F492" s="143" t="str">
        <f t="shared" si="10"/>
        <v>-</v>
      </c>
    </row>
    <row r="493" spans="1:6" customFormat="1" ht="12.75" customHeight="1" x14ac:dyDescent="0.2">
      <c r="A493" s="140" t="s">
        <v>992</v>
      </c>
      <c r="B493" s="141" t="s">
        <v>993</v>
      </c>
      <c r="C493" s="142" t="s">
        <v>992</v>
      </c>
      <c r="D493" s="262">
        <v>0</v>
      </c>
      <c r="E493" s="262">
        <v>0</v>
      </c>
      <c r="F493" s="143" t="str">
        <f t="shared" si="10"/>
        <v>-</v>
      </c>
    </row>
    <row r="494" spans="1:6" customFormat="1" ht="12.75" customHeight="1" x14ac:dyDescent="0.2">
      <c r="A494" s="140" t="s">
        <v>994</v>
      </c>
      <c r="B494" s="141" t="s">
        <v>995</v>
      </c>
      <c r="C494" s="142" t="s">
        <v>994</v>
      </c>
      <c r="D494" s="262">
        <v>0</v>
      </c>
      <c r="E494" s="262">
        <v>0</v>
      </c>
      <c r="F494" s="143" t="str">
        <f t="shared" si="10"/>
        <v>-</v>
      </c>
    </row>
    <row r="495" spans="1:6" customFormat="1" ht="24" customHeight="1" x14ac:dyDescent="0.2">
      <c r="A495" s="140" t="s">
        <v>996</v>
      </c>
      <c r="B495" s="141" t="s">
        <v>997</v>
      </c>
      <c r="C495" s="142" t="s">
        <v>996</v>
      </c>
      <c r="D495" s="263">
        <f>SUM(D496:D501)</f>
        <v>1193571.7</v>
      </c>
      <c r="E495" s="263">
        <f>SUM(E496:E501)</f>
        <v>305066.71999999997</v>
      </c>
      <c r="F495" s="143">
        <f t="shared" si="10"/>
        <v>25.559144875837784</v>
      </c>
    </row>
    <row r="496" spans="1:6" customFormat="1" ht="12.75" customHeight="1" x14ac:dyDescent="0.2">
      <c r="A496" s="140" t="s">
        <v>998</v>
      </c>
      <c r="B496" s="141" t="s">
        <v>999</v>
      </c>
      <c r="C496" s="142" t="s">
        <v>998</v>
      </c>
      <c r="D496" s="262">
        <v>1193571.7</v>
      </c>
      <c r="E496" s="262">
        <v>305066.71999999997</v>
      </c>
      <c r="F496" s="143">
        <f t="shared" si="10"/>
        <v>25.559144875837784</v>
      </c>
    </row>
    <row r="497" spans="1:6" customFormat="1" ht="12.75" customHeight="1" x14ac:dyDescent="0.2">
      <c r="A497" s="140" t="s">
        <v>1000</v>
      </c>
      <c r="B497" s="141" t="s">
        <v>1001</v>
      </c>
      <c r="C497" s="142" t="s">
        <v>1000</v>
      </c>
      <c r="D497" s="262">
        <v>0</v>
      </c>
      <c r="E497" s="262">
        <v>0</v>
      </c>
      <c r="F497" s="143" t="str">
        <f t="shared" si="10"/>
        <v>-</v>
      </c>
    </row>
    <row r="498" spans="1:6" customFormat="1" ht="24" customHeight="1" x14ac:dyDescent="0.2">
      <c r="A498" s="140" t="s">
        <v>1002</v>
      </c>
      <c r="B498" s="141" t="s">
        <v>1003</v>
      </c>
      <c r="C498" s="142" t="s">
        <v>1002</v>
      </c>
      <c r="D498" s="262">
        <v>0</v>
      </c>
      <c r="E498" s="262">
        <v>0</v>
      </c>
      <c r="F498" s="143" t="str">
        <f t="shared" si="10"/>
        <v>-</v>
      </c>
    </row>
    <row r="499" spans="1:6" customFormat="1" ht="12.75" customHeight="1" x14ac:dyDescent="0.2">
      <c r="A499" s="140" t="s">
        <v>1004</v>
      </c>
      <c r="B499" s="141" t="s">
        <v>1005</v>
      </c>
      <c r="C499" s="142" t="s">
        <v>1004</v>
      </c>
      <c r="D499" s="262">
        <v>0</v>
      </c>
      <c r="E499" s="262">
        <v>0</v>
      </c>
      <c r="F499" s="143" t="str">
        <f t="shared" si="10"/>
        <v>-</v>
      </c>
    </row>
    <row r="500" spans="1:6" customFormat="1" ht="12.75" customHeight="1" x14ac:dyDescent="0.2">
      <c r="A500" s="140" t="s">
        <v>1006</v>
      </c>
      <c r="B500" s="141" t="s">
        <v>1007</v>
      </c>
      <c r="C500" s="142" t="s">
        <v>1006</v>
      </c>
      <c r="D500" s="262">
        <v>0</v>
      </c>
      <c r="E500" s="262">
        <v>0</v>
      </c>
      <c r="F500" s="143" t="str">
        <f t="shared" si="10"/>
        <v>-</v>
      </c>
    </row>
    <row r="501" spans="1:6" customFormat="1" ht="12.75" customHeight="1" x14ac:dyDescent="0.2">
      <c r="A501" s="140" t="s">
        <v>1008</v>
      </c>
      <c r="B501" s="141" t="s">
        <v>1009</v>
      </c>
      <c r="C501" s="142" t="s">
        <v>1008</v>
      </c>
      <c r="D501" s="262">
        <v>0</v>
      </c>
      <c r="E501" s="262">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2">
        <v>0</v>
      </c>
      <c r="E503" s="262">
        <v>0</v>
      </c>
      <c r="F503" s="143" t="str">
        <f t="shared" si="10"/>
        <v>-</v>
      </c>
    </row>
    <row r="504" spans="1:6" customFormat="1" ht="12.75" customHeight="1" x14ac:dyDescent="0.2">
      <c r="A504" s="140" t="s">
        <v>1014</v>
      </c>
      <c r="B504" s="141" t="s">
        <v>1015</v>
      </c>
      <c r="C504" s="142" t="s">
        <v>1014</v>
      </c>
      <c r="D504" s="262">
        <v>0</v>
      </c>
      <c r="E504" s="262">
        <v>0</v>
      </c>
      <c r="F504" s="143" t="str">
        <f t="shared" si="10"/>
        <v>-</v>
      </c>
    </row>
    <row r="505" spans="1:6" customFormat="1" ht="12.75" customHeight="1" x14ac:dyDescent="0.2">
      <c r="A505" s="140" t="s">
        <v>1016</v>
      </c>
      <c r="B505" s="141" t="s">
        <v>1017</v>
      </c>
      <c r="C505" s="142" t="s">
        <v>1016</v>
      </c>
      <c r="D505" s="262">
        <v>0</v>
      </c>
      <c r="E505" s="262">
        <v>0</v>
      </c>
      <c r="F505" s="143" t="str">
        <f t="shared" si="10"/>
        <v>-</v>
      </c>
    </row>
    <row r="506" spans="1:6" customFormat="1" ht="12.75" customHeight="1" x14ac:dyDescent="0.2">
      <c r="A506" s="140" t="s">
        <v>1018</v>
      </c>
      <c r="B506" s="141" t="s">
        <v>1019</v>
      </c>
      <c r="C506" s="142" t="s">
        <v>1018</v>
      </c>
      <c r="D506" s="262">
        <v>0</v>
      </c>
      <c r="E506" s="262">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2">
        <v>0</v>
      </c>
      <c r="E508" s="262">
        <v>0</v>
      </c>
      <c r="F508" s="143" t="str">
        <f t="shared" si="10"/>
        <v>-</v>
      </c>
    </row>
    <row r="509" spans="1:6" customFormat="1" ht="12.75" customHeight="1" x14ac:dyDescent="0.2">
      <c r="A509" s="140" t="s">
        <v>1024</v>
      </c>
      <c r="B509" s="141" t="s">
        <v>1025</v>
      </c>
      <c r="C509" s="142" t="s">
        <v>1024</v>
      </c>
      <c r="D509" s="262">
        <v>0</v>
      </c>
      <c r="E509" s="262">
        <v>0</v>
      </c>
      <c r="F509" s="143" t="str">
        <f t="shared" si="10"/>
        <v>-</v>
      </c>
    </row>
    <row r="510" spans="1:6" customFormat="1" ht="12.75" customHeight="1" x14ac:dyDescent="0.2">
      <c r="A510" s="140" t="s">
        <v>1026</v>
      </c>
      <c r="B510" s="141" t="s">
        <v>1027</v>
      </c>
      <c r="C510" s="142" t="s">
        <v>1026</v>
      </c>
      <c r="D510" s="262">
        <v>0</v>
      </c>
      <c r="E510" s="262">
        <v>0</v>
      </c>
      <c r="F510" s="143" t="str">
        <f t="shared" si="10"/>
        <v>-</v>
      </c>
    </row>
    <row r="511" spans="1:6" customFormat="1" ht="12.75" customHeight="1" x14ac:dyDescent="0.2">
      <c r="A511" s="140" t="s">
        <v>1028</v>
      </c>
      <c r="B511" s="141" t="s">
        <v>1029</v>
      </c>
      <c r="C511" s="142" t="s">
        <v>1028</v>
      </c>
      <c r="D511" s="262">
        <v>0</v>
      </c>
      <c r="E511" s="262">
        <v>0</v>
      </c>
      <c r="F511" s="143" t="str">
        <f t="shared" si="10"/>
        <v>-</v>
      </c>
    </row>
    <row r="512" spans="1:6" customFormat="1" ht="12.75" customHeight="1" x14ac:dyDescent="0.2">
      <c r="A512" s="140" t="s">
        <v>1030</v>
      </c>
      <c r="B512" s="141" t="s">
        <v>1031</v>
      </c>
      <c r="C512" s="142" t="s">
        <v>1030</v>
      </c>
      <c r="D512" s="262">
        <v>0</v>
      </c>
      <c r="E512" s="262">
        <v>0</v>
      </c>
      <c r="F512" s="143" t="str">
        <f t="shared" si="10"/>
        <v>-</v>
      </c>
    </row>
    <row r="513" spans="1:6" customFormat="1" ht="12.75" customHeight="1" x14ac:dyDescent="0.2">
      <c r="A513" s="140" t="s">
        <v>1032</v>
      </c>
      <c r="B513" s="141" t="s">
        <v>1033</v>
      </c>
      <c r="C513" s="142" t="s">
        <v>1032</v>
      </c>
      <c r="D513" s="262">
        <v>0</v>
      </c>
      <c r="E513" s="262">
        <v>0</v>
      </c>
      <c r="F513" s="143" t="str">
        <f t="shared" si="10"/>
        <v>-</v>
      </c>
    </row>
    <row r="514" spans="1:6" customFormat="1" ht="24" customHeight="1" x14ac:dyDescent="0.2">
      <c r="A514" s="140" t="s">
        <v>1034</v>
      </c>
      <c r="B514" s="141" t="s">
        <v>1035</v>
      </c>
      <c r="C514" s="142" t="s">
        <v>1034</v>
      </c>
      <c r="D514" s="262">
        <v>0</v>
      </c>
      <c r="E514" s="262">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2">
        <v>0</v>
      </c>
      <c r="E517" s="262">
        <v>0</v>
      </c>
      <c r="F517" s="143" t="str">
        <f t="shared" si="10"/>
        <v>-</v>
      </c>
    </row>
    <row r="518" spans="1:6" customFormat="1" ht="12.75" customHeight="1" x14ac:dyDescent="0.2">
      <c r="A518" s="140" t="s">
        <v>1042</v>
      </c>
      <c r="B518" s="141" t="s">
        <v>1043</v>
      </c>
      <c r="C518" s="142" t="s">
        <v>1042</v>
      </c>
      <c r="D518" s="262">
        <v>0</v>
      </c>
      <c r="E518" s="262">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2">
        <v>0</v>
      </c>
      <c r="E520" s="262">
        <v>0</v>
      </c>
      <c r="F520" s="143" t="str">
        <f t="shared" si="10"/>
        <v>-</v>
      </c>
    </row>
    <row r="521" spans="1:6" customFormat="1" ht="12.75" customHeight="1" x14ac:dyDescent="0.2">
      <c r="A521" s="140" t="s">
        <v>1048</v>
      </c>
      <c r="B521" s="141" t="s">
        <v>1049</v>
      </c>
      <c r="C521" s="142" t="s">
        <v>1048</v>
      </c>
      <c r="D521" s="262">
        <v>0</v>
      </c>
      <c r="E521" s="262">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2">
        <v>0</v>
      </c>
      <c r="E523" s="262">
        <v>0</v>
      </c>
      <c r="F523" s="143" t="str">
        <f t="shared" si="10"/>
        <v>-</v>
      </c>
    </row>
    <row r="524" spans="1:6" customFormat="1" ht="12.75" customHeight="1" x14ac:dyDescent="0.2">
      <c r="A524" s="140" t="s">
        <v>1054</v>
      </c>
      <c r="B524" s="141" t="s">
        <v>1055</v>
      </c>
      <c r="C524" s="142" t="s">
        <v>1054</v>
      </c>
      <c r="D524" s="262">
        <v>0</v>
      </c>
      <c r="E524" s="262">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2">
        <v>0</v>
      </c>
      <c r="E526" s="262">
        <v>0</v>
      </c>
      <c r="F526" s="143" t="str">
        <f t="shared" si="10"/>
        <v>-</v>
      </c>
    </row>
    <row r="527" spans="1:6" customFormat="1" ht="12.75" customHeight="1" x14ac:dyDescent="0.2">
      <c r="A527" s="140" t="s">
        <v>1060</v>
      </c>
      <c r="B527" s="141" t="s">
        <v>1061</v>
      </c>
      <c r="C527" s="142" t="s">
        <v>1060</v>
      </c>
      <c r="D527" s="262">
        <v>0</v>
      </c>
      <c r="E527" s="262">
        <v>0</v>
      </c>
      <c r="F527" s="143" t="str">
        <f t="shared" si="10"/>
        <v>-</v>
      </c>
    </row>
    <row r="528" spans="1:6" customFormat="1" ht="12.75" customHeight="1" x14ac:dyDescent="0.2">
      <c r="A528" s="140" t="s">
        <v>1062</v>
      </c>
      <c r="B528" s="141" t="s">
        <v>1063</v>
      </c>
      <c r="C528" s="142" t="s">
        <v>1062</v>
      </c>
      <c r="D528" s="263">
        <f>D529+D567+D580+D593+D625</f>
        <v>497450.63</v>
      </c>
      <c r="E528" s="263">
        <f>E529+E567+E580+E593+E625</f>
        <v>294347.03999999998</v>
      </c>
      <c r="F528" s="143">
        <f t="shared" si="10"/>
        <v>59.171106085442084</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2">
        <v>0</v>
      </c>
      <c r="E531" s="262">
        <v>0</v>
      </c>
      <c r="F531" s="143" t="str">
        <f t="shared" si="10"/>
        <v>-</v>
      </c>
    </row>
    <row r="532" spans="1:6" customFormat="1" ht="12.75" customHeight="1" x14ac:dyDescent="0.2">
      <c r="A532" s="140" t="s">
        <v>1070</v>
      </c>
      <c r="B532" s="141" t="s">
        <v>1071</v>
      </c>
      <c r="C532" s="142" t="s">
        <v>1070</v>
      </c>
      <c r="D532" s="262">
        <v>0</v>
      </c>
      <c r="E532" s="262">
        <v>0</v>
      </c>
      <c r="F532" s="143" t="str">
        <f t="shared" si="10"/>
        <v>-</v>
      </c>
    </row>
    <row r="533" spans="1:6" customFormat="1" ht="12.75" customHeight="1" x14ac:dyDescent="0.2">
      <c r="A533" s="140" t="s">
        <v>1072</v>
      </c>
      <c r="B533" s="141" t="s">
        <v>1073</v>
      </c>
      <c r="C533" s="142" t="s">
        <v>1072</v>
      </c>
      <c r="D533" s="262">
        <v>0</v>
      </c>
      <c r="E533" s="262">
        <v>0</v>
      </c>
      <c r="F533" s="143" t="str">
        <f t="shared" si="10"/>
        <v>-</v>
      </c>
    </row>
    <row r="534" spans="1:6" customFormat="1" ht="12.75" customHeight="1" x14ac:dyDescent="0.2">
      <c r="A534" s="140" t="s">
        <v>1074</v>
      </c>
      <c r="B534" s="141" t="s">
        <v>1075</v>
      </c>
      <c r="C534" s="142" t="s">
        <v>1074</v>
      </c>
      <c r="D534" s="262">
        <v>0</v>
      </c>
      <c r="E534" s="262">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2">
        <v>0</v>
      </c>
      <c r="E536" s="262">
        <v>0</v>
      </c>
      <c r="F536" s="143" t="str">
        <f t="shared" si="10"/>
        <v>-</v>
      </c>
    </row>
    <row r="537" spans="1:6" customFormat="1" ht="24" customHeight="1" x14ac:dyDescent="0.2">
      <c r="A537" s="140" t="s">
        <v>1080</v>
      </c>
      <c r="B537" s="141" t="s">
        <v>1081</v>
      </c>
      <c r="C537" s="142" t="s">
        <v>1080</v>
      </c>
      <c r="D537" s="262">
        <v>0</v>
      </c>
      <c r="E537" s="262">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2">
        <v>0</v>
      </c>
      <c r="E539" s="262">
        <v>0</v>
      </c>
      <c r="F539" s="143" t="str">
        <f t="shared" si="10"/>
        <v>-</v>
      </c>
    </row>
    <row r="540" spans="1:6" customFormat="1" ht="12.75" customHeight="1" x14ac:dyDescent="0.2">
      <c r="A540" s="151" t="s">
        <v>1086</v>
      </c>
      <c r="B540" s="141" t="s">
        <v>1087</v>
      </c>
      <c r="C540" s="152" t="s">
        <v>1086</v>
      </c>
      <c r="D540" s="262">
        <v>0</v>
      </c>
      <c r="E540" s="262">
        <v>0</v>
      </c>
      <c r="F540" s="143" t="str">
        <f t="shared" si="10"/>
        <v>-</v>
      </c>
    </row>
    <row r="541" spans="1:6" customFormat="1" ht="12.75" customHeight="1" x14ac:dyDescent="0.2">
      <c r="A541" s="151" t="s">
        <v>1088</v>
      </c>
      <c r="B541" s="141" t="s">
        <v>1089</v>
      </c>
      <c r="C541" s="152" t="s">
        <v>1088</v>
      </c>
      <c r="D541" s="262">
        <v>0</v>
      </c>
      <c r="E541" s="262">
        <v>0</v>
      </c>
      <c r="F541" s="143" t="str">
        <f t="shared" si="10"/>
        <v>-</v>
      </c>
    </row>
    <row r="542" spans="1:6" customFormat="1" ht="12.75" customHeight="1" x14ac:dyDescent="0.2">
      <c r="A542" s="140" t="s">
        <v>1090</v>
      </c>
      <c r="B542" s="144" t="s">
        <v>1091</v>
      </c>
      <c r="C542" s="142" t="s">
        <v>1090</v>
      </c>
      <c r="D542" s="262">
        <v>0</v>
      </c>
      <c r="E542" s="262">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2">
        <v>0</v>
      </c>
      <c r="E544" s="262">
        <v>0</v>
      </c>
      <c r="F544" s="143" t="str">
        <f t="shared" si="10"/>
        <v>-</v>
      </c>
    </row>
    <row r="545" spans="1:6" customFormat="1" ht="12.75" customHeight="1" x14ac:dyDescent="0.2">
      <c r="A545" s="140" t="s">
        <v>1096</v>
      </c>
      <c r="B545" s="141" t="s">
        <v>1097</v>
      </c>
      <c r="C545" s="142" t="s">
        <v>1096</v>
      </c>
      <c r="D545" s="262">
        <v>0</v>
      </c>
      <c r="E545" s="262">
        <v>0</v>
      </c>
      <c r="F545" s="143" t="str">
        <f t="shared" si="10"/>
        <v>-</v>
      </c>
    </row>
    <row r="546" spans="1:6" customFormat="1" ht="24" customHeight="1" x14ac:dyDescent="0.2">
      <c r="A546" s="140" t="s">
        <v>1098</v>
      </c>
      <c r="B546" s="141" t="s">
        <v>1099</v>
      </c>
      <c r="C546" s="142" t="s">
        <v>1098</v>
      </c>
      <c r="D546" s="262">
        <v>0</v>
      </c>
      <c r="E546" s="262">
        <v>0</v>
      </c>
      <c r="F546" s="143" t="str">
        <f t="shared" si="10"/>
        <v>-</v>
      </c>
    </row>
    <row r="547" spans="1:6" customFormat="1" ht="12.75" customHeight="1" x14ac:dyDescent="0.2">
      <c r="A547" s="140" t="s">
        <v>1100</v>
      </c>
      <c r="B547" s="141" t="s">
        <v>1101</v>
      </c>
      <c r="C547" s="142" t="s">
        <v>1100</v>
      </c>
      <c r="D547" s="262">
        <v>0</v>
      </c>
      <c r="E547" s="262">
        <v>0</v>
      </c>
      <c r="F547" s="143" t="str">
        <f t="shared" si="10"/>
        <v>-</v>
      </c>
    </row>
    <row r="548" spans="1:6" customFormat="1" ht="12.75" customHeight="1" x14ac:dyDescent="0.2">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
      <c r="A549" s="140" t="s">
        <v>1104</v>
      </c>
      <c r="B549" s="141" t="s">
        <v>1105</v>
      </c>
      <c r="C549" s="142" t="s">
        <v>1104</v>
      </c>
      <c r="D549" s="262">
        <v>0</v>
      </c>
      <c r="E549" s="262">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2">
        <v>0</v>
      </c>
      <c r="E551" s="262">
        <v>0</v>
      </c>
      <c r="F551" s="143" t="str">
        <f t="shared" si="11"/>
        <v>-</v>
      </c>
    </row>
    <row r="552" spans="1:6" customFormat="1" ht="12.75" customHeight="1" x14ac:dyDescent="0.2">
      <c r="A552" s="140" t="s">
        <v>1110</v>
      </c>
      <c r="B552" s="141" t="s">
        <v>1111</v>
      </c>
      <c r="C552" s="142" t="s">
        <v>1110</v>
      </c>
      <c r="D552" s="262">
        <v>0</v>
      </c>
      <c r="E552" s="262">
        <v>0</v>
      </c>
      <c r="F552" s="143" t="str">
        <f t="shared" si="11"/>
        <v>-</v>
      </c>
    </row>
    <row r="553" spans="1:6" customFormat="1" ht="12.75" customHeight="1" x14ac:dyDescent="0.2">
      <c r="A553" s="140" t="s">
        <v>1112</v>
      </c>
      <c r="B553" s="141" t="s">
        <v>1113</v>
      </c>
      <c r="C553" s="142" t="s">
        <v>1112</v>
      </c>
      <c r="D553" s="262">
        <v>0</v>
      </c>
      <c r="E553" s="262">
        <v>0</v>
      </c>
      <c r="F553" s="143" t="str">
        <f t="shared" si="11"/>
        <v>-</v>
      </c>
    </row>
    <row r="554" spans="1:6" customFormat="1" ht="12.75" customHeight="1" x14ac:dyDescent="0.2">
      <c r="A554" s="140" t="s">
        <v>1114</v>
      </c>
      <c r="B554" s="141" t="s">
        <v>1115</v>
      </c>
      <c r="C554" s="142" t="s">
        <v>1114</v>
      </c>
      <c r="D554" s="262">
        <v>0</v>
      </c>
      <c r="E554" s="262">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2">
        <v>0</v>
      </c>
      <c r="E556" s="262">
        <v>0</v>
      </c>
      <c r="F556" s="143" t="str">
        <f t="shared" si="11"/>
        <v>-</v>
      </c>
    </row>
    <row r="557" spans="1:6" customFormat="1" ht="12.75" customHeight="1" x14ac:dyDescent="0.2">
      <c r="A557" s="140" t="s">
        <v>1120</v>
      </c>
      <c r="B557" s="141" t="s">
        <v>1121</v>
      </c>
      <c r="C557" s="142" t="s">
        <v>1120</v>
      </c>
      <c r="D557" s="262">
        <v>0</v>
      </c>
      <c r="E557" s="262">
        <v>0</v>
      </c>
      <c r="F557" s="143" t="str">
        <f t="shared" si="11"/>
        <v>-</v>
      </c>
    </row>
    <row r="558" spans="1:6" customFormat="1" ht="12.75" customHeight="1" x14ac:dyDescent="0.2">
      <c r="A558" s="140" t="s">
        <v>1122</v>
      </c>
      <c r="B558" s="141" t="s">
        <v>1123</v>
      </c>
      <c r="C558" s="142" t="s">
        <v>1122</v>
      </c>
      <c r="D558" s="262">
        <v>0</v>
      </c>
      <c r="E558" s="262">
        <v>0</v>
      </c>
      <c r="F558" s="143" t="str">
        <f t="shared" si="11"/>
        <v>-</v>
      </c>
    </row>
    <row r="559" spans="1:6" customFormat="1" ht="12.75" customHeight="1" x14ac:dyDescent="0.2">
      <c r="A559" s="140" t="s">
        <v>1124</v>
      </c>
      <c r="B559" s="141" t="s">
        <v>1125</v>
      </c>
      <c r="C559" s="142" t="s">
        <v>1124</v>
      </c>
      <c r="D559" s="262">
        <v>0</v>
      </c>
      <c r="E559" s="262">
        <v>0</v>
      </c>
      <c r="F559" s="143" t="str">
        <f t="shared" si="11"/>
        <v>-</v>
      </c>
    </row>
    <row r="560" spans="1:6" customFormat="1" ht="12.75" customHeight="1" x14ac:dyDescent="0.2">
      <c r="A560" s="140" t="s">
        <v>1126</v>
      </c>
      <c r="B560" s="141" t="s">
        <v>1127</v>
      </c>
      <c r="C560" s="142" t="s">
        <v>1126</v>
      </c>
      <c r="D560" s="262">
        <v>0</v>
      </c>
      <c r="E560" s="262">
        <v>0</v>
      </c>
      <c r="F560" s="143" t="str">
        <f t="shared" si="11"/>
        <v>-</v>
      </c>
    </row>
    <row r="561" spans="1:6" customFormat="1" ht="12.75" customHeight="1" x14ac:dyDescent="0.2">
      <c r="A561" s="140" t="s">
        <v>1128</v>
      </c>
      <c r="B561" s="141" t="s">
        <v>1129</v>
      </c>
      <c r="C561" s="142" t="s">
        <v>1128</v>
      </c>
      <c r="D561" s="262">
        <v>0</v>
      </c>
      <c r="E561" s="262">
        <v>0</v>
      </c>
      <c r="F561" s="143" t="str">
        <f t="shared" si="11"/>
        <v>-</v>
      </c>
    </row>
    <row r="562" spans="1:6" customFormat="1" ht="24" customHeight="1" x14ac:dyDescent="0.2">
      <c r="A562" s="140" t="s">
        <v>1130</v>
      </c>
      <c r="B562" s="144" t="s">
        <v>1131</v>
      </c>
      <c r="C562" s="142" t="s">
        <v>1130</v>
      </c>
      <c r="D562" s="262">
        <v>0</v>
      </c>
      <c r="E562" s="262">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2">
        <v>0</v>
      </c>
      <c r="E564" s="262">
        <v>0</v>
      </c>
      <c r="F564" s="143" t="str">
        <f t="shared" si="11"/>
        <v>-</v>
      </c>
    </row>
    <row r="565" spans="1:6" customFormat="1" ht="12.75" customHeight="1" x14ac:dyDescent="0.2">
      <c r="A565" s="140" t="s">
        <v>1136</v>
      </c>
      <c r="B565" s="141" t="s">
        <v>1137</v>
      </c>
      <c r="C565" s="142" t="s">
        <v>1136</v>
      </c>
      <c r="D565" s="262">
        <v>0</v>
      </c>
      <c r="E565" s="262">
        <v>0</v>
      </c>
      <c r="F565" s="143" t="str">
        <f t="shared" si="11"/>
        <v>-</v>
      </c>
    </row>
    <row r="566" spans="1:6" customFormat="1" ht="12.75" customHeight="1" x14ac:dyDescent="0.2">
      <c r="A566" s="140" t="s">
        <v>1138</v>
      </c>
      <c r="B566" s="141" t="s">
        <v>1139</v>
      </c>
      <c r="C566" s="142" t="s">
        <v>1138</v>
      </c>
      <c r="D566" s="262">
        <v>0</v>
      </c>
      <c r="E566" s="262">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2">
        <v>0</v>
      </c>
      <c r="E569" s="262">
        <v>0</v>
      </c>
      <c r="F569" s="143" t="str">
        <f t="shared" si="11"/>
        <v>-</v>
      </c>
    </row>
    <row r="570" spans="1:6" customFormat="1" ht="12.75" customHeight="1" x14ac:dyDescent="0.2">
      <c r="A570" s="140" t="s">
        <v>1146</v>
      </c>
      <c r="B570" s="141" t="s">
        <v>1147</v>
      </c>
      <c r="C570" s="142" t="s">
        <v>1146</v>
      </c>
      <c r="D570" s="262">
        <v>0</v>
      </c>
      <c r="E570" s="262">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2">
        <v>0</v>
      </c>
      <c r="E572" s="262">
        <v>0</v>
      </c>
      <c r="F572" s="143" t="str">
        <f t="shared" si="11"/>
        <v>-</v>
      </c>
    </row>
    <row r="573" spans="1:6" customFormat="1" ht="12.75" customHeight="1" x14ac:dyDescent="0.2">
      <c r="A573" s="140" t="s">
        <v>1151</v>
      </c>
      <c r="B573" s="141" t="s">
        <v>937</v>
      </c>
      <c r="C573" s="142" t="s">
        <v>1151</v>
      </c>
      <c r="D573" s="262">
        <v>0</v>
      </c>
      <c r="E573" s="262">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2">
        <v>0</v>
      </c>
      <c r="E575" s="262">
        <v>0</v>
      </c>
      <c r="F575" s="143" t="str">
        <f t="shared" si="11"/>
        <v>-</v>
      </c>
    </row>
    <row r="576" spans="1:6" customFormat="1" ht="12.75" customHeight="1" x14ac:dyDescent="0.2">
      <c r="A576" s="140" t="s">
        <v>1155</v>
      </c>
      <c r="B576" s="141" t="s">
        <v>943</v>
      </c>
      <c r="C576" s="142" t="s">
        <v>1155</v>
      </c>
      <c r="D576" s="262">
        <v>0</v>
      </c>
      <c r="E576" s="262">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2">
        <v>0</v>
      </c>
      <c r="E578" s="262">
        <v>0</v>
      </c>
      <c r="F578" s="143" t="str">
        <f t="shared" si="11"/>
        <v>-</v>
      </c>
    </row>
    <row r="579" spans="1:6" customFormat="1" ht="12.75" customHeight="1" x14ac:dyDescent="0.2">
      <c r="A579" s="151" t="s">
        <v>1160</v>
      </c>
      <c r="B579" s="141" t="s">
        <v>1061</v>
      </c>
      <c r="C579" s="152" t="s">
        <v>1160</v>
      </c>
      <c r="D579" s="262">
        <v>0</v>
      </c>
      <c r="E579" s="262">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2">
        <v>0</v>
      </c>
      <c r="E582" s="262">
        <v>0</v>
      </c>
      <c r="F582" s="143" t="str">
        <f t="shared" si="11"/>
        <v>-</v>
      </c>
    </row>
    <row r="583" spans="1:6" customFormat="1" ht="12.75" customHeight="1" x14ac:dyDescent="0.2">
      <c r="A583" s="140" t="s">
        <v>1166</v>
      </c>
      <c r="B583" s="141" t="s">
        <v>957</v>
      </c>
      <c r="C583" s="142" t="s">
        <v>1166</v>
      </c>
      <c r="D583" s="262">
        <v>0</v>
      </c>
      <c r="E583" s="262">
        <v>0</v>
      </c>
      <c r="F583" s="143" t="str">
        <f t="shared" si="11"/>
        <v>-</v>
      </c>
    </row>
    <row r="584" spans="1:6" customFormat="1" ht="12.75" customHeight="1" x14ac:dyDescent="0.2">
      <c r="A584" s="140" t="s">
        <v>1167</v>
      </c>
      <c r="B584" s="141" t="s">
        <v>959</v>
      </c>
      <c r="C584" s="142" t="s">
        <v>1167</v>
      </c>
      <c r="D584" s="262">
        <v>0</v>
      </c>
      <c r="E584" s="262">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2">
        <v>0</v>
      </c>
      <c r="E586" s="262">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2">
        <v>0</v>
      </c>
      <c r="E588" s="262">
        <v>0</v>
      </c>
      <c r="F588" s="143" t="str">
        <f t="shared" si="11"/>
        <v>-</v>
      </c>
    </row>
    <row r="589" spans="1:6" customFormat="1" ht="12.75" customHeight="1" x14ac:dyDescent="0.2">
      <c r="A589" s="140" t="s">
        <v>1176</v>
      </c>
      <c r="B589" s="141" t="s">
        <v>1177</v>
      </c>
      <c r="C589" s="142" t="s">
        <v>1176</v>
      </c>
      <c r="D589" s="262">
        <v>0</v>
      </c>
      <c r="E589" s="262">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2">
        <v>0</v>
      </c>
      <c r="E591" s="262">
        <v>0</v>
      </c>
      <c r="F591" s="143" t="str">
        <f t="shared" si="11"/>
        <v>-</v>
      </c>
    </row>
    <row r="592" spans="1:6" customFormat="1" ht="12.75" customHeight="1" x14ac:dyDescent="0.2">
      <c r="A592" s="140" t="s">
        <v>1182</v>
      </c>
      <c r="B592" s="141" t="s">
        <v>973</v>
      </c>
      <c r="C592" s="142" t="s">
        <v>1182</v>
      </c>
      <c r="D592" s="262">
        <v>0</v>
      </c>
      <c r="E592" s="262">
        <v>0</v>
      </c>
      <c r="F592" s="143" t="str">
        <f t="shared" si="11"/>
        <v>-</v>
      </c>
    </row>
    <row r="593" spans="1:6" customFormat="1" ht="24" customHeight="1" x14ac:dyDescent="0.2">
      <c r="A593" s="140" t="s">
        <v>1183</v>
      </c>
      <c r="B593" s="144" t="s">
        <v>1184</v>
      </c>
      <c r="C593" s="142" t="s">
        <v>1183</v>
      </c>
      <c r="D593" s="263">
        <f>D594+D599+D603+D605+D612+D617</f>
        <v>497450.63</v>
      </c>
      <c r="E593" s="263">
        <f>E594+E599+E603+E605+E612+E617</f>
        <v>294347.03999999998</v>
      </c>
      <c r="F593" s="143">
        <f t="shared" si="11"/>
        <v>59.171106085442084</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2">
        <v>0</v>
      </c>
      <c r="E595" s="262">
        <v>0</v>
      </c>
      <c r="F595" s="143" t="str">
        <f t="shared" si="11"/>
        <v>-</v>
      </c>
    </row>
    <row r="596" spans="1:6" customFormat="1" ht="12.75" customHeight="1" x14ac:dyDescent="0.2">
      <c r="A596" s="140" t="s">
        <v>1189</v>
      </c>
      <c r="B596" s="141" t="s">
        <v>1190</v>
      </c>
      <c r="C596" s="142" t="s">
        <v>1189</v>
      </c>
      <c r="D596" s="262">
        <v>0</v>
      </c>
      <c r="E596" s="262">
        <v>0</v>
      </c>
      <c r="F596" s="143" t="str">
        <f t="shared" si="11"/>
        <v>-</v>
      </c>
    </row>
    <row r="597" spans="1:6" customFormat="1" ht="12.75" customHeight="1" x14ac:dyDescent="0.2">
      <c r="A597" s="140" t="s">
        <v>1191</v>
      </c>
      <c r="B597" s="141" t="s">
        <v>1192</v>
      </c>
      <c r="C597" s="142" t="s">
        <v>1191</v>
      </c>
      <c r="D597" s="262">
        <v>0</v>
      </c>
      <c r="E597" s="262">
        <v>0</v>
      </c>
      <c r="F597" s="143" t="str">
        <f t="shared" si="11"/>
        <v>-</v>
      </c>
    </row>
    <row r="598" spans="1:6" customFormat="1" ht="12.75" customHeight="1" x14ac:dyDescent="0.2">
      <c r="A598" s="140" t="s">
        <v>1193</v>
      </c>
      <c r="B598" s="141" t="s">
        <v>1194</v>
      </c>
      <c r="C598" s="142" t="s">
        <v>1193</v>
      </c>
      <c r="D598" s="262">
        <v>0</v>
      </c>
      <c r="E598" s="262">
        <v>0</v>
      </c>
      <c r="F598" s="143" t="str">
        <f t="shared" si="11"/>
        <v>-</v>
      </c>
    </row>
    <row r="599" spans="1:6" customFormat="1" ht="24" customHeight="1" x14ac:dyDescent="0.2">
      <c r="A599" s="140" t="s">
        <v>1195</v>
      </c>
      <c r="B599" s="141" t="s">
        <v>1196</v>
      </c>
      <c r="C599" s="142" t="s">
        <v>1195</v>
      </c>
      <c r="D599" s="263">
        <f>SUM(D600:D602)</f>
        <v>230257.08</v>
      </c>
      <c r="E599" s="263">
        <f>SUM(E600:E602)</f>
        <v>0</v>
      </c>
      <c r="F599" s="143">
        <f t="shared" si="11"/>
        <v>0</v>
      </c>
    </row>
    <row r="600" spans="1:6" customFormat="1" ht="12.75" customHeight="1" x14ac:dyDescent="0.2">
      <c r="A600" s="140" t="s">
        <v>1197</v>
      </c>
      <c r="B600" s="141" t="s">
        <v>1198</v>
      </c>
      <c r="C600" s="142" t="s">
        <v>1197</v>
      </c>
      <c r="D600" s="262">
        <v>230257.08</v>
      </c>
      <c r="E600" s="262">
        <v>0</v>
      </c>
      <c r="F600" s="143">
        <f t="shared" si="11"/>
        <v>0</v>
      </c>
    </row>
    <row r="601" spans="1:6" customFormat="1" ht="24" customHeight="1" x14ac:dyDescent="0.2">
      <c r="A601" s="140" t="s">
        <v>1199</v>
      </c>
      <c r="B601" s="141" t="s">
        <v>1200</v>
      </c>
      <c r="C601" s="142" t="s">
        <v>1199</v>
      </c>
      <c r="D601" s="262">
        <v>0</v>
      </c>
      <c r="E601" s="262">
        <v>0</v>
      </c>
      <c r="F601" s="143" t="str">
        <f t="shared" si="11"/>
        <v>-</v>
      </c>
    </row>
    <row r="602" spans="1:6" customFormat="1" ht="24" customHeight="1" x14ac:dyDescent="0.2">
      <c r="A602" s="140" t="s">
        <v>1201</v>
      </c>
      <c r="B602" s="141" t="s">
        <v>1202</v>
      </c>
      <c r="C602" s="142" t="s">
        <v>1201</v>
      </c>
      <c r="D602" s="262">
        <v>0</v>
      </c>
      <c r="E602" s="262">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2">
        <v>0</v>
      </c>
      <c r="E604" s="262">
        <v>0</v>
      </c>
      <c r="F604" s="143" t="str">
        <f t="shared" si="11"/>
        <v>-</v>
      </c>
    </row>
    <row r="605" spans="1:6" customFormat="1" ht="24" customHeight="1" x14ac:dyDescent="0.2">
      <c r="A605" s="140" t="s">
        <v>1207</v>
      </c>
      <c r="B605" s="141" t="s">
        <v>1208</v>
      </c>
      <c r="C605" s="142" t="s">
        <v>1207</v>
      </c>
      <c r="D605" s="263">
        <f>SUM(D606:D611)</f>
        <v>101753.2</v>
      </c>
      <c r="E605" s="263">
        <f>SUM(E606:E611)</f>
        <v>293717.38</v>
      </c>
      <c r="F605" s="143">
        <f t="shared" si="11"/>
        <v>288.65665158442192</v>
      </c>
    </row>
    <row r="606" spans="1:6" customFormat="1" ht="24" customHeight="1" x14ac:dyDescent="0.2">
      <c r="A606" s="140" t="s">
        <v>1209</v>
      </c>
      <c r="B606" s="141" t="s">
        <v>1210</v>
      </c>
      <c r="C606" s="142" t="s">
        <v>1209</v>
      </c>
      <c r="D606" s="262">
        <v>101753.2</v>
      </c>
      <c r="E606" s="262">
        <v>293717.38</v>
      </c>
      <c r="F606" s="143">
        <f t="shared" si="11"/>
        <v>288.65665158442192</v>
      </c>
    </row>
    <row r="607" spans="1:6" customFormat="1" ht="24" customHeight="1" x14ac:dyDescent="0.2">
      <c r="A607" s="140" t="s">
        <v>1211</v>
      </c>
      <c r="B607" s="144" t="s">
        <v>1212</v>
      </c>
      <c r="C607" s="142" t="s">
        <v>1211</v>
      </c>
      <c r="D607" s="262">
        <v>0</v>
      </c>
      <c r="E607" s="262">
        <v>0</v>
      </c>
      <c r="F607" s="143" t="str">
        <f t="shared" si="11"/>
        <v>-</v>
      </c>
    </row>
    <row r="608" spans="1:6" customFormat="1" ht="24" customHeight="1" x14ac:dyDescent="0.2">
      <c r="A608" s="151" t="s">
        <v>1213</v>
      </c>
      <c r="B608" s="141" t="s">
        <v>1214</v>
      </c>
      <c r="C608" s="152" t="s">
        <v>1213</v>
      </c>
      <c r="D608" s="262">
        <v>0</v>
      </c>
      <c r="E608" s="262">
        <v>0</v>
      </c>
      <c r="F608" s="143" t="str">
        <f t="shared" si="11"/>
        <v>-</v>
      </c>
    </row>
    <row r="609" spans="1:6" customFormat="1" ht="12.75" customHeight="1" x14ac:dyDescent="0.2">
      <c r="A609" s="140" t="s">
        <v>1215</v>
      </c>
      <c r="B609" s="141" t="s">
        <v>1216</v>
      </c>
      <c r="C609" s="142" t="s">
        <v>1215</v>
      </c>
      <c r="D609" s="262">
        <v>0</v>
      </c>
      <c r="E609" s="262">
        <v>0</v>
      </c>
      <c r="F609" s="143" t="str">
        <f t="shared" si="11"/>
        <v>-</v>
      </c>
    </row>
    <row r="610" spans="1:6" customFormat="1" ht="12.75" customHeight="1" x14ac:dyDescent="0.2">
      <c r="A610" s="140" t="s">
        <v>1217</v>
      </c>
      <c r="B610" s="141" t="s">
        <v>1218</v>
      </c>
      <c r="C610" s="142" t="s">
        <v>1217</v>
      </c>
      <c r="D610" s="262">
        <v>0</v>
      </c>
      <c r="E610" s="262">
        <v>0</v>
      </c>
      <c r="F610" s="143" t="str">
        <f t="shared" si="11"/>
        <v>-</v>
      </c>
    </row>
    <row r="611" spans="1:6" customFormat="1" ht="24" customHeight="1" x14ac:dyDescent="0.2">
      <c r="A611" s="140" t="s">
        <v>1219</v>
      </c>
      <c r="B611" s="141" t="s">
        <v>1220</v>
      </c>
      <c r="C611" s="142" t="s">
        <v>1219</v>
      </c>
      <c r="D611" s="262">
        <v>0</v>
      </c>
      <c r="E611" s="262">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2">
        <v>0</v>
      </c>
      <c r="E613" s="262">
        <v>0</v>
      </c>
      <c r="F613" s="143" t="str">
        <f t="shared" si="12"/>
        <v>-</v>
      </c>
    </row>
    <row r="614" spans="1:6" customFormat="1" ht="12.75" customHeight="1" x14ac:dyDescent="0.2">
      <c r="A614" s="140" t="s">
        <v>1225</v>
      </c>
      <c r="B614" s="141" t="s">
        <v>1226</v>
      </c>
      <c r="C614" s="142" t="s">
        <v>1225</v>
      </c>
      <c r="D614" s="262">
        <v>0</v>
      </c>
      <c r="E614" s="262">
        <v>0</v>
      </c>
      <c r="F614" s="143" t="str">
        <f t="shared" si="12"/>
        <v>-</v>
      </c>
    </row>
    <row r="615" spans="1:6" customFormat="1" ht="12.75" customHeight="1" x14ac:dyDescent="0.2">
      <c r="A615" s="140" t="s">
        <v>1227</v>
      </c>
      <c r="B615" s="141" t="s">
        <v>1228</v>
      </c>
      <c r="C615" s="142" t="s">
        <v>1227</v>
      </c>
      <c r="D615" s="262">
        <v>0</v>
      </c>
      <c r="E615" s="262">
        <v>0</v>
      </c>
      <c r="F615" s="143" t="str">
        <f t="shared" si="12"/>
        <v>-</v>
      </c>
    </row>
    <row r="616" spans="1:6" customFormat="1" ht="12.75" customHeight="1" x14ac:dyDescent="0.2">
      <c r="A616" s="140" t="s">
        <v>1229</v>
      </c>
      <c r="B616" s="141" t="s">
        <v>1230</v>
      </c>
      <c r="C616" s="142" t="s">
        <v>1229</v>
      </c>
      <c r="D616" s="262">
        <v>0</v>
      </c>
      <c r="E616" s="262">
        <v>0</v>
      </c>
      <c r="F616" s="143" t="str">
        <f t="shared" si="12"/>
        <v>-</v>
      </c>
    </row>
    <row r="617" spans="1:6" customFormat="1" ht="24" customHeight="1" x14ac:dyDescent="0.2">
      <c r="A617" s="140" t="s">
        <v>1231</v>
      </c>
      <c r="B617" s="141" t="s">
        <v>1232</v>
      </c>
      <c r="C617" s="142" t="s">
        <v>1231</v>
      </c>
      <c r="D617" s="263">
        <f>SUM(D618:D624)</f>
        <v>165440.35</v>
      </c>
      <c r="E617" s="263">
        <f>SUM(E618:E624)</f>
        <v>629.66</v>
      </c>
      <c r="F617" s="143">
        <f t="shared" si="12"/>
        <v>0.38059639017930025</v>
      </c>
    </row>
    <row r="618" spans="1:6" customFormat="1" ht="12.75" customHeight="1" x14ac:dyDescent="0.2">
      <c r="A618" s="140" t="s">
        <v>1233</v>
      </c>
      <c r="B618" s="141" t="s">
        <v>1234</v>
      </c>
      <c r="C618" s="142" t="s">
        <v>1233</v>
      </c>
      <c r="D618" s="262">
        <v>165440.35</v>
      </c>
      <c r="E618" s="262">
        <v>629.66</v>
      </c>
      <c r="F618" s="143">
        <f t="shared" si="12"/>
        <v>0.38059639017930025</v>
      </c>
    </row>
    <row r="619" spans="1:6" customFormat="1" ht="12.75" customHeight="1" x14ac:dyDescent="0.2">
      <c r="A619" s="140" t="s">
        <v>1235</v>
      </c>
      <c r="B619" s="141" t="s">
        <v>1236</v>
      </c>
      <c r="C619" s="142" t="s">
        <v>1235</v>
      </c>
      <c r="D619" s="262">
        <v>0</v>
      </c>
      <c r="E619" s="262">
        <v>0</v>
      </c>
      <c r="F619" s="143" t="str">
        <f t="shared" si="12"/>
        <v>-</v>
      </c>
    </row>
    <row r="620" spans="1:6" customFormat="1" ht="12.75" customHeight="1" x14ac:dyDescent="0.2">
      <c r="A620" s="140" t="s">
        <v>1237</v>
      </c>
      <c r="B620" s="141" t="s">
        <v>1238</v>
      </c>
      <c r="C620" s="142" t="s">
        <v>1237</v>
      </c>
      <c r="D620" s="262">
        <v>0</v>
      </c>
      <c r="E620" s="262">
        <v>0</v>
      </c>
      <c r="F620" s="143" t="str">
        <f t="shared" si="12"/>
        <v>-</v>
      </c>
    </row>
    <row r="621" spans="1:6" customFormat="1" ht="12.75" customHeight="1" x14ac:dyDescent="0.2">
      <c r="A621" s="140" t="s">
        <v>1239</v>
      </c>
      <c r="B621" s="141" t="s">
        <v>1240</v>
      </c>
      <c r="C621" s="142" t="s">
        <v>1239</v>
      </c>
      <c r="D621" s="262">
        <v>0</v>
      </c>
      <c r="E621" s="262">
        <v>0</v>
      </c>
      <c r="F621" s="143" t="str">
        <f t="shared" si="12"/>
        <v>-</v>
      </c>
    </row>
    <row r="622" spans="1:6" customFormat="1" ht="12.75" customHeight="1" x14ac:dyDescent="0.2">
      <c r="A622" s="140" t="s">
        <v>1241</v>
      </c>
      <c r="B622" s="141" t="s">
        <v>1242</v>
      </c>
      <c r="C622" s="142" t="s">
        <v>1241</v>
      </c>
      <c r="D622" s="262">
        <v>0</v>
      </c>
      <c r="E622" s="262">
        <v>0</v>
      </c>
      <c r="F622" s="143" t="str">
        <f t="shared" si="12"/>
        <v>-</v>
      </c>
    </row>
    <row r="623" spans="1:6" customFormat="1" ht="24" customHeight="1" x14ac:dyDescent="0.2">
      <c r="A623" s="140" t="s">
        <v>1243</v>
      </c>
      <c r="B623" s="141" t="s">
        <v>1244</v>
      </c>
      <c r="C623" s="142" t="s">
        <v>1243</v>
      </c>
      <c r="D623" s="262">
        <v>0</v>
      </c>
      <c r="E623" s="262">
        <v>0</v>
      </c>
      <c r="F623" s="143" t="str">
        <f t="shared" si="12"/>
        <v>-</v>
      </c>
    </row>
    <row r="624" spans="1:6" customFormat="1" ht="24" customHeight="1" x14ac:dyDescent="0.2">
      <c r="A624" s="140" t="s">
        <v>1245</v>
      </c>
      <c r="B624" s="141" t="s">
        <v>1246</v>
      </c>
      <c r="C624" s="142" t="s">
        <v>1245</v>
      </c>
      <c r="D624" s="262">
        <v>0</v>
      </c>
      <c r="E624" s="262">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2">
        <v>0</v>
      </c>
      <c r="E627" s="262">
        <v>0</v>
      </c>
      <c r="F627" s="143" t="str">
        <f t="shared" si="12"/>
        <v>-</v>
      </c>
    </row>
    <row r="628" spans="1:6" customFormat="1" ht="12.75" customHeight="1" x14ac:dyDescent="0.2">
      <c r="A628" s="140" t="s">
        <v>1253</v>
      </c>
      <c r="B628" s="141" t="s">
        <v>1254</v>
      </c>
      <c r="C628" s="142" t="s">
        <v>1253</v>
      </c>
      <c r="D628" s="262">
        <v>0</v>
      </c>
      <c r="E628" s="262">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2">
        <v>0</v>
      </c>
      <c r="E630" s="262">
        <v>0</v>
      </c>
      <c r="F630" s="143" t="str">
        <f t="shared" si="12"/>
        <v>-</v>
      </c>
    </row>
    <row r="631" spans="1:6" customFormat="1" ht="12.75" customHeight="1" x14ac:dyDescent="0.2">
      <c r="A631" s="140" t="s">
        <v>1259</v>
      </c>
      <c r="B631" s="141" t="s">
        <v>1260</v>
      </c>
      <c r="C631" s="142" t="s">
        <v>1259</v>
      </c>
      <c r="D631" s="262">
        <v>0</v>
      </c>
      <c r="E631" s="262">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2">
        <v>0</v>
      </c>
      <c r="E633" s="262">
        <v>0</v>
      </c>
      <c r="F633" s="143" t="str">
        <f t="shared" si="12"/>
        <v>-</v>
      </c>
    </row>
    <row r="634" spans="1:6" customFormat="1" ht="12.75" customHeight="1" x14ac:dyDescent="0.2">
      <c r="A634" s="140" t="s">
        <v>1265</v>
      </c>
      <c r="B634" s="141" t="s">
        <v>1266</v>
      </c>
      <c r="C634" s="142" t="s">
        <v>1265</v>
      </c>
      <c r="D634" s="262">
        <v>0</v>
      </c>
      <c r="E634" s="262">
        <v>0</v>
      </c>
      <c r="F634" s="143" t="str">
        <f t="shared" si="12"/>
        <v>-</v>
      </c>
    </row>
    <row r="635" spans="1:6" customFormat="1" ht="12.75" customHeight="1" x14ac:dyDescent="0.2">
      <c r="A635" s="140"/>
      <c r="B635" s="141" t="s">
        <v>1267</v>
      </c>
      <c r="C635" s="142" t="s">
        <v>1268</v>
      </c>
      <c r="D635" s="263">
        <f>IF(D420-D528&gt;=0,D420-D528,0)</f>
        <v>696121.07</v>
      </c>
      <c r="E635" s="263">
        <f>IF(E420-E528&gt;=0,E420-E528,0)</f>
        <v>10719.679999999993</v>
      </c>
      <c r="F635" s="143">
        <f t="shared" si="12"/>
        <v>1.5399160378811683</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2">
        <v>207398.76</v>
      </c>
      <c r="E637" s="262">
        <v>0</v>
      </c>
      <c r="F637" s="143">
        <f t="shared" si="12"/>
        <v>0</v>
      </c>
    </row>
    <row r="638" spans="1:6" customFormat="1" ht="12.75" customHeight="1" x14ac:dyDescent="0.2">
      <c r="A638" s="140" t="s">
        <v>1273</v>
      </c>
      <c r="B638" s="141" t="s">
        <v>1274</v>
      </c>
      <c r="C638" s="142" t="s">
        <v>1273</v>
      </c>
      <c r="D638" s="262">
        <v>0</v>
      </c>
      <c r="E638" s="262">
        <v>0</v>
      </c>
      <c r="F638" s="143" t="str">
        <f t="shared" si="12"/>
        <v>-</v>
      </c>
    </row>
    <row r="639" spans="1:6" customFormat="1" ht="12.75" customHeight="1" x14ac:dyDescent="0.2">
      <c r="A639" s="140"/>
      <c r="B639" s="141" t="s">
        <v>1275</v>
      </c>
      <c r="C639" s="142" t="s">
        <v>1276</v>
      </c>
      <c r="D639" s="263">
        <f>D412+D420</f>
        <v>12362149.069999998</v>
      </c>
      <c r="E639" s="263">
        <f>E412+E420</f>
        <v>13912446.160000002</v>
      </c>
      <c r="F639" s="143">
        <f t="shared" si="12"/>
        <v>112.54067623049626</v>
      </c>
    </row>
    <row r="640" spans="1:6" customFormat="1" ht="12.75" customHeight="1" x14ac:dyDescent="0.2">
      <c r="A640" s="140"/>
      <c r="B640" s="141" t="s">
        <v>1277</v>
      </c>
      <c r="C640" s="142" t="s">
        <v>1278</v>
      </c>
      <c r="D640" s="263">
        <f>D413+D528</f>
        <v>10756272.750000002</v>
      </c>
      <c r="E640" s="263">
        <f>E413+E528</f>
        <v>13707836.029999997</v>
      </c>
      <c r="F640" s="143">
        <f t="shared" si="12"/>
        <v>127.44039081753478</v>
      </c>
    </row>
    <row r="641" spans="1:6" customFormat="1" ht="12.75" customHeight="1" x14ac:dyDescent="0.2">
      <c r="A641" s="140"/>
      <c r="B641" s="141" t="s">
        <v>1279</v>
      </c>
      <c r="C641" s="142" t="s">
        <v>1280</v>
      </c>
      <c r="D641" s="263">
        <f>IF(D639&gt;=D640,D639-D640,0)</f>
        <v>1605876.3199999966</v>
      </c>
      <c r="E641" s="263">
        <f>IF(E639&gt;=E640,E639-E640,0)</f>
        <v>204610.13000000454</v>
      </c>
      <c r="F641" s="143">
        <f t="shared" si="12"/>
        <v>12.741338012880405</v>
      </c>
    </row>
    <row r="642" spans="1:6" customFormat="1" ht="12.75" customHeight="1" x14ac:dyDescent="0.2">
      <c r="A642" s="140"/>
      <c r="B642" s="141" t="s">
        <v>1281</v>
      </c>
      <c r="C642" s="142" t="s">
        <v>1282</v>
      </c>
      <c r="D642" s="263">
        <f>IF(D640&gt;=D639,D640-D639,0)</f>
        <v>0</v>
      </c>
      <c r="E642" s="263">
        <f>IF(E640&gt;=E639,E640-E639,0)</f>
        <v>0</v>
      </c>
      <c r="F642" s="143" t="str">
        <f t="shared" si="12"/>
        <v>-</v>
      </c>
    </row>
    <row r="643" spans="1:6" customFormat="1" ht="24" customHeight="1" x14ac:dyDescent="0.2">
      <c r="A643" s="151" t="s">
        <v>1283</v>
      </c>
      <c r="B643" s="141" t="s">
        <v>1284</v>
      </c>
      <c r="C643" s="152" t="s">
        <v>1283</v>
      </c>
      <c r="D643" s="263">
        <f>IF(D416-D417+D637-D638&gt;=0,D416-D417+D637-D638,0)</f>
        <v>0</v>
      </c>
      <c r="E643" s="263">
        <f>IF(E416-E417+E637-E638&gt;=0,E416-E417+E637-E638,0)</f>
        <v>960141.93</v>
      </c>
      <c r="F643" s="143" t="str">
        <f t="shared" si="12"/>
        <v>-</v>
      </c>
    </row>
    <row r="644" spans="1:6" customFormat="1" ht="24" customHeight="1" x14ac:dyDescent="0.2">
      <c r="A644" s="151" t="s">
        <v>1285</v>
      </c>
      <c r="B644" s="141" t="s">
        <v>1286</v>
      </c>
      <c r="C644" s="152" t="s">
        <v>1285</v>
      </c>
      <c r="D644" s="263">
        <f>IF(D417-D416+D638-D637&gt;=0,D417-D416+D638-D637,0)</f>
        <v>631925.66</v>
      </c>
      <c r="E644" s="263">
        <f>IF(E417-E416+E638-E637&gt;=0,E417-E416+E638-E637,0)</f>
        <v>0</v>
      </c>
      <c r="F644" s="143">
        <f t="shared" si="12"/>
        <v>0</v>
      </c>
    </row>
    <row r="645" spans="1:6" customFormat="1" ht="24" customHeight="1" x14ac:dyDescent="0.2">
      <c r="A645" s="140"/>
      <c r="B645" s="141" t="s">
        <v>1287</v>
      </c>
      <c r="C645" s="142" t="s">
        <v>1288</v>
      </c>
      <c r="D645" s="263">
        <f>IF(D641+D643-D642-D644&gt;=0,D641+D643-D642-D644,0)</f>
        <v>973950.65999999654</v>
      </c>
      <c r="E645" s="263">
        <f>IF(E641+E643-E642-E644&gt;=0,E641+E643-E642-E644,0)</f>
        <v>1164752.0600000047</v>
      </c>
      <c r="F645" s="143">
        <f t="shared" si="12"/>
        <v>119.59045851460368</v>
      </c>
    </row>
    <row r="646" spans="1:6" customFormat="1" ht="24" customHeight="1" x14ac:dyDescent="0.2">
      <c r="A646" s="140"/>
      <c r="B646" s="141" t="s">
        <v>1289</v>
      </c>
      <c r="C646" s="142" t="s">
        <v>1290</v>
      </c>
      <c r="D646" s="263">
        <f>IF(D642+D644-D641-D643&gt;=0,D642+D644-D641-D643,0)</f>
        <v>0</v>
      </c>
      <c r="E646" s="263">
        <f>IF(E642+E644-E641-E643&gt;=0,E642+E644-E641-E643,0)</f>
        <v>0</v>
      </c>
      <c r="F646" s="143" t="str">
        <f t="shared" si="12"/>
        <v>-</v>
      </c>
    </row>
    <row r="647" spans="1:6" customFormat="1" ht="24" customHeight="1" x14ac:dyDescent="0.2">
      <c r="A647" s="147" t="s">
        <v>1291</v>
      </c>
      <c r="B647" s="148" t="s">
        <v>1292</v>
      </c>
      <c r="C647" s="149" t="s">
        <v>1291</v>
      </c>
      <c r="D647" s="264">
        <v>230590.2</v>
      </c>
      <c r="E647" s="264">
        <v>0</v>
      </c>
      <c r="F647" s="150">
        <f t="shared" si="12"/>
        <v>0</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2">
        <v>1379.84</v>
      </c>
      <c r="E649" s="262">
        <v>1497629.19</v>
      </c>
      <c r="F649" s="143" t="str">
        <f t="shared" ref="F649:F712" si="13">IF(D649&lt;&gt;0,IF(E649/D649&gt;=100,"&gt;&gt;100",E649/D649*100),"-")</f>
        <v>&gt;&gt;100</v>
      </c>
    </row>
    <row r="650" spans="1:6" customFormat="1" ht="12.75" customHeight="1" x14ac:dyDescent="0.2">
      <c r="A650" s="140" t="s">
        <v>1297</v>
      </c>
      <c r="B650" s="141" t="s">
        <v>1298</v>
      </c>
      <c r="C650" s="142" t="s">
        <v>1297</v>
      </c>
      <c r="D650" s="262">
        <v>13611222.939999999</v>
      </c>
      <c r="E650" s="262">
        <v>28939057.34</v>
      </c>
      <c r="F650" s="143">
        <f t="shared" si="13"/>
        <v>212.61173567993885</v>
      </c>
    </row>
    <row r="651" spans="1:6" customFormat="1" ht="12.75" customHeight="1" x14ac:dyDescent="0.2">
      <c r="A651" s="140" t="s">
        <v>1299</v>
      </c>
      <c r="B651" s="141" t="s">
        <v>1300</v>
      </c>
      <c r="C651" s="142" t="s">
        <v>1299</v>
      </c>
      <c r="D651" s="262">
        <v>12114973.59</v>
      </c>
      <c r="E651" s="262">
        <v>28762672.760000002</v>
      </c>
      <c r="F651" s="143">
        <f t="shared" si="13"/>
        <v>237.41424235329271</v>
      </c>
    </row>
    <row r="652" spans="1:6" customFormat="1" ht="24" customHeight="1" x14ac:dyDescent="0.2">
      <c r="A652" s="140" t="s">
        <v>1294</v>
      </c>
      <c r="B652" s="141" t="s">
        <v>1301</v>
      </c>
      <c r="C652" s="142" t="s">
        <v>1302</v>
      </c>
      <c r="D652" s="263">
        <f>+D649+D650-D651</f>
        <v>1497629.1899999995</v>
      </c>
      <c r="E652" s="263">
        <f>+E649+E650-E651</f>
        <v>1674013.7699999996</v>
      </c>
      <c r="F652" s="143">
        <f t="shared" si="13"/>
        <v>111.77758694727365</v>
      </c>
    </row>
    <row r="653" spans="1:6" customFormat="1" ht="24" customHeight="1" x14ac:dyDescent="0.2">
      <c r="A653" s="140"/>
      <c r="B653" s="141" t="s">
        <v>1303</v>
      </c>
      <c r="C653" s="142" t="s">
        <v>1304</v>
      </c>
      <c r="D653" s="153">
        <v>22</v>
      </c>
      <c r="E653" s="153">
        <v>24</v>
      </c>
      <c r="F653" s="143">
        <f t="shared" si="13"/>
        <v>109.09090909090908</v>
      </c>
    </row>
    <row r="654" spans="1:6" customFormat="1" ht="24" customHeight="1" x14ac:dyDescent="0.2">
      <c r="A654" s="140"/>
      <c r="B654" s="141" t="s">
        <v>1305</v>
      </c>
      <c r="C654" s="142" t="s">
        <v>1306</v>
      </c>
      <c r="D654" s="153">
        <v>0</v>
      </c>
      <c r="E654" s="153">
        <v>0</v>
      </c>
      <c r="F654" s="143" t="str">
        <f t="shared" si="13"/>
        <v>-</v>
      </c>
    </row>
    <row r="655" spans="1:6" customFormat="1" ht="12.75" customHeight="1" x14ac:dyDescent="0.2">
      <c r="A655" s="140"/>
      <c r="B655" s="141" t="s">
        <v>1307</v>
      </c>
      <c r="C655" s="142" t="s">
        <v>1308</v>
      </c>
      <c r="D655" s="153">
        <v>22</v>
      </c>
      <c r="E655" s="153">
        <v>24</v>
      </c>
      <c r="F655" s="143">
        <f t="shared" si="13"/>
        <v>109.09090909090908</v>
      </c>
    </row>
    <row r="656" spans="1:6" customFormat="1" ht="12.75" customHeight="1" x14ac:dyDescent="0.2">
      <c r="A656" s="140"/>
      <c r="B656" s="141" t="s">
        <v>1309</v>
      </c>
      <c r="C656" s="142" t="s">
        <v>1310</v>
      </c>
      <c r="D656" s="153">
        <v>0</v>
      </c>
      <c r="E656" s="153">
        <v>0</v>
      </c>
      <c r="F656" s="143" t="str">
        <f t="shared" si="13"/>
        <v>-</v>
      </c>
    </row>
    <row r="657" spans="1:6" customFormat="1" ht="24" customHeight="1" x14ac:dyDescent="0.2">
      <c r="A657" s="140" t="s">
        <v>1311</v>
      </c>
      <c r="B657" s="141" t="s">
        <v>1312</v>
      </c>
      <c r="C657" s="142" t="s">
        <v>1313</v>
      </c>
      <c r="D657" s="262">
        <v>0</v>
      </c>
      <c r="E657" s="262">
        <v>0</v>
      </c>
      <c r="F657" s="143" t="str">
        <f t="shared" si="13"/>
        <v>-</v>
      </c>
    </row>
    <row r="658" spans="1:6" customFormat="1" ht="12.75" customHeight="1" x14ac:dyDescent="0.2">
      <c r="A658" s="140" t="s">
        <v>1314</v>
      </c>
      <c r="B658" s="141" t="s">
        <v>1315</v>
      </c>
      <c r="C658" s="142" t="s">
        <v>1314</v>
      </c>
      <c r="D658" s="262">
        <v>0</v>
      </c>
      <c r="E658" s="262">
        <v>0</v>
      </c>
      <c r="F658" s="143" t="str">
        <f t="shared" si="13"/>
        <v>-</v>
      </c>
    </row>
    <row r="659" spans="1:6" customFormat="1" ht="12.75" customHeight="1" x14ac:dyDescent="0.2">
      <c r="A659" s="140" t="s">
        <v>1316</v>
      </c>
      <c r="B659" s="141" t="s">
        <v>1317</v>
      </c>
      <c r="C659" s="142" t="s">
        <v>1316</v>
      </c>
      <c r="D659" s="262">
        <v>0</v>
      </c>
      <c r="E659" s="262">
        <v>0</v>
      </c>
      <c r="F659" s="143" t="str">
        <f t="shared" si="13"/>
        <v>-</v>
      </c>
    </row>
    <row r="660" spans="1:6" customFormat="1" ht="12.75" customHeight="1" x14ac:dyDescent="0.2">
      <c r="A660" s="140" t="s">
        <v>1318</v>
      </c>
      <c r="B660" s="141" t="s">
        <v>1319</v>
      </c>
      <c r="C660" s="142" t="s">
        <v>1318</v>
      </c>
      <c r="D660" s="262">
        <v>1195.4000000000001</v>
      </c>
      <c r="E660" s="262">
        <v>2573.34</v>
      </c>
      <c r="F660" s="143">
        <f t="shared" si="13"/>
        <v>215.27020244269698</v>
      </c>
    </row>
    <row r="661" spans="1:6" customFormat="1" ht="12.75" customHeight="1" x14ac:dyDescent="0.2">
      <c r="A661" s="140" t="s">
        <v>1320</v>
      </c>
      <c r="B661" s="141" t="s">
        <v>1321</v>
      </c>
      <c r="C661" s="142" t="s">
        <v>1320</v>
      </c>
      <c r="D661" s="262">
        <v>1055767.24</v>
      </c>
      <c r="E661" s="262">
        <v>1196457</v>
      </c>
      <c r="F661" s="143">
        <f t="shared" si="13"/>
        <v>113.32583117468202</v>
      </c>
    </row>
    <row r="662" spans="1:6" customFormat="1" ht="12.75" customHeight="1" x14ac:dyDescent="0.2">
      <c r="A662" s="140" t="s">
        <v>1322</v>
      </c>
      <c r="B662" s="141" t="s">
        <v>1323</v>
      </c>
      <c r="C662" s="142" t="s">
        <v>1322</v>
      </c>
      <c r="D662" s="262">
        <v>56111.9</v>
      </c>
      <c r="E662" s="262">
        <v>85531.19</v>
      </c>
      <c r="F662" s="143">
        <f t="shared" si="13"/>
        <v>152.42968069161799</v>
      </c>
    </row>
    <row r="663" spans="1:6" customFormat="1" ht="12.75" customHeight="1" x14ac:dyDescent="0.2">
      <c r="A663" s="140" t="s">
        <v>1324</v>
      </c>
      <c r="B663" s="141" t="s">
        <v>1325</v>
      </c>
      <c r="C663" s="142" t="s">
        <v>1324</v>
      </c>
      <c r="D663" s="262">
        <v>0</v>
      </c>
      <c r="E663" s="262">
        <v>0</v>
      </c>
      <c r="F663" s="143" t="str">
        <f t="shared" si="13"/>
        <v>-</v>
      </c>
    </row>
    <row r="664" spans="1:6" customFormat="1" ht="12.75" customHeight="1" x14ac:dyDescent="0.2">
      <c r="A664" s="140" t="s">
        <v>1326</v>
      </c>
      <c r="B664" s="141" t="s">
        <v>1327</v>
      </c>
      <c r="C664" s="142" t="s">
        <v>1326</v>
      </c>
      <c r="D664" s="262">
        <v>0</v>
      </c>
      <c r="E664" s="262">
        <v>0</v>
      </c>
      <c r="F664" s="143" t="str">
        <f t="shared" si="13"/>
        <v>-</v>
      </c>
    </row>
    <row r="665" spans="1:6" customFormat="1" ht="12.75" customHeight="1" x14ac:dyDescent="0.2">
      <c r="A665" s="140" t="s">
        <v>1328</v>
      </c>
      <c r="B665" s="141" t="s">
        <v>1329</v>
      </c>
      <c r="C665" s="142" t="s">
        <v>1328</v>
      </c>
      <c r="D665" s="262">
        <v>15926.74</v>
      </c>
      <c r="E665" s="262">
        <v>22700</v>
      </c>
      <c r="F665" s="143">
        <f t="shared" si="13"/>
        <v>142.52759824044344</v>
      </c>
    </row>
    <row r="666" spans="1:6" customFormat="1" ht="12.75" customHeight="1" x14ac:dyDescent="0.2">
      <c r="A666" s="140" t="s">
        <v>1330</v>
      </c>
      <c r="B666" s="141" t="s">
        <v>1331</v>
      </c>
      <c r="C666" s="142" t="s">
        <v>1330</v>
      </c>
      <c r="D666" s="262">
        <v>119450.52</v>
      </c>
      <c r="E666" s="262">
        <v>38000</v>
      </c>
      <c r="F666" s="143">
        <f t="shared" si="13"/>
        <v>31.812335350235394</v>
      </c>
    </row>
    <row r="667" spans="1:6" customFormat="1" ht="12.75" customHeight="1" x14ac:dyDescent="0.2">
      <c r="A667" s="140" t="s">
        <v>1332</v>
      </c>
      <c r="B667" s="141" t="s">
        <v>1333</v>
      </c>
      <c r="C667" s="142" t="s">
        <v>1332</v>
      </c>
      <c r="D667" s="262">
        <v>0</v>
      </c>
      <c r="E667" s="262">
        <v>0</v>
      </c>
      <c r="F667" s="143" t="str">
        <f t="shared" si="13"/>
        <v>-</v>
      </c>
    </row>
    <row r="668" spans="1:6" customFormat="1" ht="12.75" customHeight="1" x14ac:dyDescent="0.2">
      <c r="A668" s="140" t="s">
        <v>1334</v>
      </c>
      <c r="B668" s="141" t="s">
        <v>1335</v>
      </c>
      <c r="C668" s="142" t="s">
        <v>1334</v>
      </c>
      <c r="D668" s="262">
        <v>0</v>
      </c>
      <c r="E668" s="262">
        <v>0</v>
      </c>
      <c r="F668" s="143" t="str">
        <f t="shared" si="13"/>
        <v>-</v>
      </c>
    </row>
    <row r="669" spans="1:6" customFormat="1" ht="12.75" customHeight="1" x14ac:dyDescent="0.2">
      <c r="A669" s="140" t="s">
        <v>1336</v>
      </c>
      <c r="B669" s="141" t="s">
        <v>1337</v>
      </c>
      <c r="C669" s="142" t="s">
        <v>1336</v>
      </c>
      <c r="D669" s="262">
        <v>0</v>
      </c>
      <c r="E669" s="262">
        <v>0</v>
      </c>
      <c r="F669" s="143" t="str">
        <f t="shared" si="13"/>
        <v>-</v>
      </c>
    </row>
    <row r="670" spans="1:6" customFormat="1" ht="12.75" customHeight="1" x14ac:dyDescent="0.2">
      <c r="A670" s="140" t="s">
        <v>1338</v>
      </c>
      <c r="B670" s="141" t="s">
        <v>1339</v>
      </c>
      <c r="C670" s="142" t="s">
        <v>1338</v>
      </c>
      <c r="D670" s="262">
        <v>0</v>
      </c>
      <c r="E670" s="262">
        <v>0</v>
      </c>
      <c r="F670" s="143" t="str">
        <f t="shared" si="13"/>
        <v>-</v>
      </c>
    </row>
    <row r="671" spans="1:6" customFormat="1" ht="24" customHeight="1" x14ac:dyDescent="0.2">
      <c r="A671" s="140" t="s">
        <v>1340</v>
      </c>
      <c r="B671" s="144" t="s">
        <v>1341</v>
      </c>
      <c r="C671" s="142" t="s">
        <v>1340</v>
      </c>
      <c r="D671" s="262">
        <v>0</v>
      </c>
      <c r="E671" s="262">
        <v>0</v>
      </c>
      <c r="F671" s="143" t="str">
        <f t="shared" si="13"/>
        <v>-</v>
      </c>
    </row>
    <row r="672" spans="1:6" customFormat="1" ht="12.75" customHeight="1" x14ac:dyDescent="0.2">
      <c r="A672" s="140" t="s">
        <v>1342</v>
      </c>
      <c r="B672" s="141" t="s">
        <v>1343</v>
      </c>
      <c r="C672" s="142" t="s">
        <v>1342</v>
      </c>
      <c r="D672" s="262">
        <v>0</v>
      </c>
      <c r="E672" s="262">
        <v>0</v>
      </c>
      <c r="F672" s="143" t="str">
        <f t="shared" si="13"/>
        <v>-</v>
      </c>
    </row>
    <row r="673" spans="1:6" customFormat="1" ht="12.75" customHeight="1" x14ac:dyDescent="0.2">
      <c r="A673" s="140" t="s">
        <v>1344</v>
      </c>
      <c r="B673" s="141" t="s">
        <v>1345</v>
      </c>
      <c r="C673" s="142" t="s">
        <v>1344</v>
      </c>
      <c r="D673" s="262">
        <v>5972.53</v>
      </c>
      <c r="E673" s="262">
        <v>15783.19</v>
      </c>
      <c r="F673" s="143">
        <f t="shared" si="13"/>
        <v>264.26305100183674</v>
      </c>
    </row>
    <row r="674" spans="1:6" customFormat="1" ht="24" customHeight="1" x14ac:dyDescent="0.2">
      <c r="A674" s="140" t="s">
        <v>1346</v>
      </c>
      <c r="B674" s="144" t="s">
        <v>1347</v>
      </c>
      <c r="C674" s="142" t="s">
        <v>1346</v>
      </c>
      <c r="D674" s="262">
        <v>0</v>
      </c>
      <c r="E674" s="262">
        <v>0</v>
      </c>
      <c r="F674" s="143" t="str">
        <f t="shared" si="13"/>
        <v>-</v>
      </c>
    </row>
    <row r="675" spans="1:6" customFormat="1" ht="24" customHeight="1" x14ac:dyDescent="0.2">
      <c r="A675" s="140" t="s">
        <v>1348</v>
      </c>
      <c r="B675" s="144" t="s">
        <v>1349</v>
      </c>
      <c r="C675" s="142" t="s">
        <v>1348</v>
      </c>
      <c r="D675" s="262">
        <v>0</v>
      </c>
      <c r="E675" s="262">
        <v>0</v>
      </c>
      <c r="F675" s="143" t="str">
        <f t="shared" si="13"/>
        <v>-</v>
      </c>
    </row>
    <row r="676" spans="1:6" customFormat="1" ht="24" customHeight="1" x14ac:dyDescent="0.2">
      <c r="A676" s="140" t="s">
        <v>1350</v>
      </c>
      <c r="B676" s="144" t="s">
        <v>1351</v>
      </c>
      <c r="C676" s="142" t="s">
        <v>1350</v>
      </c>
      <c r="D676" s="262">
        <v>0</v>
      </c>
      <c r="E676" s="262">
        <v>0</v>
      </c>
      <c r="F676" s="143" t="str">
        <f t="shared" si="13"/>
        <v>-</v>
      </c>
    </row>
    <row r="677" spans="1:6" customFormat="1" ht="24" customHeight="1" x14ac:dyDescent="0.2">
      <c r="A677" s="140" t="s">
        <v>1352</v>
      </c>
      <c r="B677" s="144" t="s">
        <v>1353</v>
      </c>
      <c r="C677" s="142" t="s">
        <v>1352</v>
      </c>
      <c r="D677" s="262">
        <v>0</v>
      </c>
      <c r="E677" s="262">
        <v>0</v>
      </c>
      <c r="F677" s="143" t="str">
        <f t="shared" si="13"/>
        <v>-</v>
      </c>
    </row>
    <row r="678" spans="1:6" customFormat="1" ht="24" customHeight="1" x14ac:dyDescent="0.2">
      <c r="A678" s="140" t="s">
        <v>1354</v>
      </c>
      <c r="B678" s="144" t="s">
        <v>1355</v>
      </c>
      <c r="C678" s="142" t="s">
        <v>1354</v>
      </c>
      <c r="D678" s="262">
        <v>0</v>
      </c>
      <c r="E678" s="262">
        <v>0</v>
      </c>
      <c r="F678" s="143" t="str">
        <f t="shared" si="13"/>
        <v>-</v>
      </c>
    </row>
    <row r="679" spans="1:6" customFormat="1" ht="12.75" customHeight="1" x14ac:dyDescent="0.2">
      <c r="A679" s="140" t="s">
        <v>1356</v>
      </c>
      <c r="B679" s="144" t="s">
        <v>1357</v>
      </c>
      <c r="C679" s="142" t="s">
        <v>1356</v>
      </c>
      <c r="D679" s="262">
        <v>0</v>
      </c>
      <c r="E679" s="262">
        <v>0</v>
      </c>
      <c r="F679" s="143" t="str">
        <f t="shared" si="13"/>
        <v>-</v>
      </c>
    </row>
    <row r="680" spans="1:6" customFormat="1" ht="12.75" customHeight="1" x14ac:dyDescent="0.2">
      <c r="A680" s="140" t="s">
        <v>1358</v>
      </c>
      <c r="B680" s="144" t="s">
        <v>1359</v>
      </c>
      <c r="C680" s="142" t="s">
        <v>1358</v>
      </c>
      <c r="D680" s="262">
        <v>0</v>
      </c>
      <c r="E680" s="262">
        <v>0</v>
      </c>
      <c r="F680" s="143" t="str">
        <f t="shared" si="13"/>
        <v>-</v>
      </c>
    </row>
    <row r="681" spans="1:6" customFormat="1" ht="12.75" customHeight="1" x14ac:dyDescent="0.2">
      <c r="A681" s="140" t="s">
        <v>1360</v>
      </c>
      <c r="B681" s="144" t="s">
        <v>1361</v>
      </c>
      <c r="C681" s="142" t="s">
        <v>1360</v>
      </c>
      <c r="D681" s="262">
        <v>0</v>
      </c>
      <c r="E681" s="262">
        <v>0</v>
      </c>
      <c r="F681" s="143" t="str">
        <f t="shared" si="13"/>
        <v>-</v>
      </c>
    </row>
    <row r="682" spans="1:6" customFormat="1" ht="12.75" customHeight="1" x14ac:dyDescent="0.2">
      <c r="A682" s="140" t="s">
        <v>1362</v>
      </c>
      <c r="B682" s="144" t="s">
        <v>1363</v>
      </c>
      <c r="C682" s="142" t="s">
        <v>1362</v>
      </c>
      <c r="D682" s="262">
        <v>0</v>
      </c>
      <c r="E682" s="262">
        <v>0</v>
      </c>
      <c r="F682" s="143" t="str">
        <f t="shared" si="13"/>
        <v>-</v>
      </c>
    </row>
    <row r="683" spans="1:6" customFormat="1" ht="12.75" customHeight="1" x14ac:dyDescent="0.2">
      <c r="A683" s="140" t="s">
        <v>1364</v>
      </c>
      <c r="B683" s="144" t="s">
        <v>1365</v>
      </c>
      <c r="C683" s="142" t="s">
        <v>1364</v>
      </c>
      <c r="D683" s="262">
        <v>0</v>
      </c>
      <c r="E683" s="262">
        <v>0</v>
      </c>
      <c r="F683" s="143" t="str">
        <f t="shared" si="13"/>
        <v>-</v>
      </c>
    </row>
    <row r="684" spans="1:6" customFormat="1" ht="24" customHeight="1" x14ac:dyDescent="0.2">
      <c r="A684" s="140" t="s">
        <v>1366</v>
      </c>
      <c r="B684" s="144" t="s">
        <v>1367</v>
      </c>
      <c r="C684" s="142" t="s">
        <v>1366</v>
      </c>
      <c r="D684" s="262">
        <v>0</v>
      </c>
      <c r="E684" s="262">
        <v>0</v>
      </c>
      <c r="F684" s="143" t="str">
        <f t="shared" si="13"/>
        <v>-</v>
      </c>
    </row>
    <row r="685" spans="1:6" customFormat="1" ht="24" customHeight="1" x14ac:dyDescent="0.2">
      <c r="A685" s="140" t="s">
        <v>1368</v>
      </c>
      <c r="B685" s="144" t="s">
        <v>1369</v>
      </c>
      <c r="C685" s="142" t="s">
        <v>1368</v>
      </c>
      <c r="D685" s="262">
        <v>0</v>
      </c>
      <c r="E685" s="262">
        <v>0</v>
      </c>
      <c r="F685" s="143" t="str">
        <f t="shared" si="13"/>
        <v>-</v>
      </c>
    </row>
    <row r="686" spans="1:6" customFormat="1" ht="24" customHeight="1" x14ac:dyDescent="0.2">
      <c r="A686" s="140" t="s">
        <v>1370</v>
      </c>
      <c r="B686" s="144" t="s">
        <v>1371</v>
      </c>
      <c r="C686" s="142" t="s">
        <v>1370</v>
      </c>
      <c r="D686" s="262">
        <v>0</v>
      </c>
      <c r="E686" s="262">
        <v>0</v>
      </c>
      <c r="F686" s="143" t="str">
        <f t="shared" si="13"/>
        <v>-</v>
      </c>
    </row>
    <row r="687" spans="1:6" customFormat="1" ht="24" customHeight="1" x14ac:dyDescent="0.2">
      <c r="A687" s="140" t="s">
        <v>1372</v>
      </c>
      <c r="B687" s="144" t="s">
        <v>1373</v>
      </c>
      <c r="C687" s="142" t="s">
        <v>1372</v>
      </c>
      <c r="D687" s="262">
        <v>0</v>
      </c>
      <c r="E687" s="262">
        <v>0</v>
      </c>
      <c r="F687" s="143" t="str">
        <f t="shared" si="13"/>
        <v>-</v>
      </c>
    </row>
    <row r="688" spans="1:6" customFormat="1" ht="12.75" customHeight="1" x14ac:dyDescent="0.2">
      <c r="A688" s="140" t="s">
        <v>1374</v>
      </c>
      <c r="B688" s="144" t="s">
        <v>1375</v>
      </c>
      <c r="C688" s="142" t="s">
        <v>1374</v>
      </c>
      <c r="D688" s="262">
        <v>0</v>
      </c>
      <c r="E688" s="262">
        <v>0</v>
      </c>
      <c r="F688" s="143" t="str">
        <f t="shared" si="13"/>
        <v>-</v>
      </c>
    </row>
    <row r="689" spans="1:6" customFormat="1" ht="12.75" customHeight="1" x14ac:dyDescent="0.2">
      <c r="A689" s="140" t="s">
        <v>1376</v>
      </c>
      <c r="B689" s="144" t="s">
        <v>1377</v>
      </c>
      <c r="C689" s="142" t="s">
        <v>1376</v>
      </c>
      <c r="D689" s="262">
        <v>0</v>
      </c>
      <c r="E689" s="262">
        <v>0</v>
      </c>
      <c r="F689" s="143" t="str">
        <f t="shared" si="13"/>
        <v>-</v>
      </c>
    </row>
    <row r="690" spans="1:6" customFormat="1" ht="12.75" customHeight="1" x14ac:dyDescent="0.2">
      <c r="A690" s="140" t="s">
        <v>1378</v>
      </c>
      <c r="B690" s="144" t="s">
        <v>1379</v>
      </c>
      <c r="C690" s="142" t="s">
        <v>1378</v>
      </c>
      <c r="D690" s="262">
        <v>0</v>
      </c>
      <c r="E690" s="262">
        <v>0</v>
      </c>
      <c r="F690" s="143" t="str">
        <f t="shared" si="13"/>
        <v>-</v>
      </c>
    </row>
    <row r="691" spans="1:6" customFormat="1" ht="12.75" customHeight="1" x14ac:dyDescent="0.2">
      <c r="A691" s="140" t="s">
        <v>1380</v>
      </c>
      <c r="B691" s="144" t="s">
        <v>1381</v>
      </c>
      <c r="C691" s="142" t="s">
        <v>1380</v>
      </c>
      <c r="D691" s="262">
        <v>0</v>
      </c>
      <c r="E691" s="262">
        <v>0</v>
      </c>
      <c r="F691" s="143" t="str">
        <f t="shared" si="13"/>
        <v>-</v>
      </c>
    </row>
    <row r="692" spans="1:6" customFormat="1" ht="24" customHeight="1" x14ac:dyDescent="0.2">
      <c r="A692" s="140" t="s">
        <v>1382</v>
      </c>
      <c r="B692" s="144" t="s">
        <v>1383</v>
      </c>
      <c r="C692" s="142" t="s">
        <v>1382</v>
      </c>
      <c r="D692" s="262">
        <v>0</v>
      </c>
      <c r="E692" s="262">
        <v>0</v>
      </c>
      <c r="F692" s="143" t="str">
        <f t="shared" si="13"/>
        <v>-</v>
      </c>
    </row>
    <row r="693" spans="1:6" customFormat="1" ht="24" customHeight="1" x14ac:dyDescent="0.2">
      <c r="A693" s="140" t="s">
        <v>1384</v>
      </c>
      <c r="B693" s="144" t="s">
        <v>1385</v>
      </c>
      <c r="C693" s="142" t="s">
        <v>1384</v>
      </c>
      <c r="D693" s="262">
        <v>0</v>
      </c>
      <c r="E693" s="262">
        <v>0</v>
      </c>
      <c r="F693" s="143" t="str">
        <f t="shared" si="13"/>
        <v>-</v>
      </c>
    </row>
    <row r="694" spans="1:6" customFormat="1" ht="12.75" customHeight="1" x14ac:dyDescent="0.2">
      <c r="A694" s="140" t="s">
        <v>1386</v>
      </c>
      <c r="B694" s="144" t="s">
        <v>1387</v>
      </c>
      <c r="C694" s="142" t="s">
        <v>1386</v>
      </c>
      <c r="D694" s="262">
        <v>0</v>
      </c>
      <c r="E694" s="262">
        <v>0</v>
      </c>
      <c r="F694" s="143" t="str">
        <f t="shared" si="13"/>
        <v>-</v>
      </c>
    </row>
    <row r="695" spans="1:6" customFormat="1" ht="12.75" customHeight="1" x14ac:dyDescent="0.2">
      <c r="A695" s="140" t="s">
        <v>1388</v>
      </c>
      <c r="B695" s="144" t="s">
        <v>1389</v>
      </c>
      <c r="C695" s="142" t="s">
        <v>1388</v>
      </c>
      <c r="D695" s="262">
        <v>0</v>
      </c>
      <c r="E695" s="262">
        <v>0</v>
      </c>
      <c r="F695" s="143" t="str">
        <f t="shared" si="13"/>
        <v>-</v>
      </c>
    </row>
    <row r="696" spans="1:6" customFormat="1" ht="24" customHeight="1" x14ac:dyDescent="0.2">
      <c r="A696" s="140" t="s">
        <v>1390</v>
      </c>
      <c r="B696" s="144" t="s">
        <v>1391</v>
      </c>
      <c r="C696" s="142" t="s">
        <v>1390</v>
      </c>
      <c r="D696" s="262">
        <v>0</v>
      </c>
      <c r="E696" s="262">
        <v>0</v>
      </c>
      <c r="F696" s="143" t="str">
        <f t="shared" si="13"/>
        <v>-</v>
      </c>
    </row>
    <row r="697" spans="1:6" customFormat="1" ht="24" customHeight="1" x14ac:dyDescent="0.2">
      <c r="A697" s="140" t="s">
        <v>1392</v>
      </c>
      <c r="B697" s="144" t="s">
        <v>1393</v>
      </c>
      <c r="C697" s="142" t="s">
        <v>1392</v>
      </c>
      <c r="D697" s="262">
        <v>0</v>
      </c>
      <c r="E697" s="262">
        <v>0</v>
      </c>
      <c r="F697" s="143" t="str">
        <f t="shared" si="13"/>
        <v>-</v>
      </c>
    </row>
    <row r="698" spans="1:6" customFormat="1" ht="12.75" customHeight="1" x14ac:dyDescent="0.2">
      <c r="A698" s="140" t="s">
        <v>1394</v>
      </c>
      <c r="B698" s="144" t="s">
        <v>1395</v>
      </c>
      <c r="C698" s="142" t="s">
        <v>1394</v>
      </c>
      <c r="D698" s="262">
        <v>2747137.32</v>
      </c>
      <c r="E698" s="262">
        <v>3281006.3</v>
      </c>
      <c r="F698" s="143">
        <f t="shared" si="13"/>
        <v>119.43364738680044</v>
      </c>
    </row>
    <row r="699" spans="1:6" customFormat="1" ht="12.75" customHeight="1" x14ac:dyDescent="0.2">
      <c r="A699" s="140" t="s">
        <v>1396</v>
      </c>
      <c r="B699" s="144" t="s">
        <v>1397</v>
      </c>
      <c r="C699" s="142" t="s">
        <v>1396</v>
      </c>
      <c r="D699" s="262">
        <v>0</v>
      </c>
      <c r="E699" s="262">
        <v>0</v>
      </c>
      <c r="F699" s="143" t="str">
        <f t="shared" si="13"/>
        <v>-</v>
      </c>
    </row>
    <row r="700" spans="1:6" customFormat="1" ht="24" customHeight="1" x14ac:dyDescent="0.2">
      <c r="A700" s="140" t="s">
        <v>1398</v>
      </c>
      <c r="B700" s="144" t="s">
        <v>1399</v>
      </c>
      <c r="C700" s="142" t="s">
        <v>1398</v>
      </c>
      <c r="D700" s="262">
        <v>0</v>
      </c>
      <c r="E700" s="262">
        <v>0</v>
      </c>
      <c r="F700" s="143" t="str">
        <f t="shared" si="13"/>
        <v>-</v>
      </c>
    </row>
    <row r="701" spans="1:6" customFormat="1" ht="24" customHeight="1" x14ac:dyDescent="0.2">
      <c r="A701" s="140" t="s">
        <v>1400</v>
      </c>
      <c r="B701" s="144" t="s">
        <v>1401</v>
      </c>
      <c r="C701" s="142" t="s">
        <v>1400</v>
      </c>
      <c r="D701" s="262">
        <v>0</v>
      </c>
      <c r="E701" s="262">
        <v>0</v>
      </c>
      <c r="F701" s="143" t="str">
        <f t="shared" si="13"/>
        <v>-</v>
      </c>
    </row>
    <row r="702" spans="1:6" customFormat="1" ht="12.75" customHeight="1" x14ac:dyDescent="0.2">
      <c r="A702" s="140" t="s">
        <v>1402</v>
      </c>
      <c r="B702" s="141" t="s">
        <v>1403</v>
      </c>
      <c r="C702" s="142" t="s">
        <v>1402</v>
      </c>
      <c r="D702" s="262">
        <v>0</v>
      </c>
      <c r="E702" s="262">
        <v>0</v>
      </c>
      <c r="F702" s="143" t="str">
        <f t="shared" si="13"/>
        <v>-</v>
      </c>
    </row>
    <row r="703" spans="1:6" customFormat="1" ht="12.75" customHeight="1" x14ac:dyDescent="0.2">
      <c r="A703" s="140" t="s">
        <v>1404</v>
      </c>
      <c r="B703" s="141" t="s">
        <v>1405</v>
      </c>
      <c r="C703" s="142" t="s">
        <v>1404</v>
      </c>
      <c r="D703" s="262">
        <v>0</v>
      </c>
      <c r="E703" s="262">
        <v>0</v>
      </c>
      <c r="F703" s="143" t="str">
        <f t="shared" si="13"/>
        <v>-</v>
      </c>
    </row>
    <row r="704" spans="1:6" customFormat="1" ht="12.75" customHeight="1" x14ac:dyDescent="0.2">
      <c r="A704" s="140" t="s">
        <v>1406</v>
      </c>
      <c r="B704" s="141" t="s">
        <v>1407</v>
      </c>
      <c r="C704" s="142" t="s">
        <v>1406</v>
      </c>
      <c r="D704" s="262">
        <v>0</v>
      </c>
      <c r="E704" s="262">
        <v>0</v>
      </c>
      <c r="F704" s="143" t="str">
        <f t="shared" si="13"/>
        <v>-</v>
      </c>
    </row>
    <row r="705" spans="1:6" customFormat="1" ht="12.75" customHeight="1" x14ac:dyDescent="0.2">
      <c r="A705" s="140" t="s">
        <v>1408</v>
      </c>
      <c r="B705" s="141" t="s">
        <v>1409</v>
      </c>
      <c r="C705" s="142" t="s">
        <v>1408</v>
      </c>
      <c r="D705" s="262">
        <v>0</v>
      </c>
      <c r="E705" s="262">
        <v>0</v>
      </c>
      <c r="F705" s="143" t="str">
        <f t="shared" si="13"/>
        <v>-</v>
      </c>
    </row>
    <row r="706" spans="1:6" customFormat="1" ht="12.75" customHeight="1" x14ac:dyDescent="0.2">
      <c r="A706" s="140" t="s">
        <v>1410</v>
      </c>
      <c r="B706" s="141" t="s">
        <v>1411</v>
      </c>
      <c r="C706" s="142" t="s">
        <v>1410</v>
      </c>
      <c r="D706" s="262">
        <v>0</v>
      </c>
      <c r="E706" s="262">
        <v>0</v>
      </c>
      <c r="F706" s="143" t="str">
        <f t="shared" si="13"/>
        <v>-</v>
      </c>
    </row>
    <row r="707" spans="1:6" customFormat="1" ht="12.75" customHeight="1" x14ac:dyDescent="0.2">
      <c r="A707" s="140" t="s">
        <v>1412</v>
      </c>
      <c r="B707" s="141" t="s">
        <v>1413</v>
      </c>
      <c r="C707" s="142" t="s">
        <v>1412</v>
      </c>
      <c r="D707" s="262">
        <v>0</v>
      </c>
      <c r="E707" s="262">
        <v>0</v>
      </c>
      <c r="F707" s="143" t="str">
        <f t="shared" si="13"/>
        <v>-</v>
      </c>
    </row>
    <row r="708" spans="1:6" customFormat="1" ht="24" customHeight="1" x14ac:dyDescent="0.2">
      <c r="A708" s="140" t="s">
        <v>1414</v>
      </c>
      <c r="B708" s="144" t="s">
        <v>1415</v>
      </c>
      <c r="C708" s="142" t="s">
        <v>1414</v>
      </c>
      <c r="D708" s="262">
        <v>0</v>
      </c>
      <c r="E708" s="262">
        <v>0</v>
      </c>
      <c r="F708" s="143" t="str">
        <f t="shared" si="13"/>
        <v>-</v>
      </c>
    </row>
    <row r="709" spans="1:6" customFormat="1" ht="24" customHeight="1" x14ac:dyDescent="0.2">
      <c r="A709" s="140" t="s">
        <v>1416</v>
      </c>
      <c r="B709" s="141" t="s">
        <v>1417</v>
      </c>
      <c r="C709" s="142" t="s">
        <v>1416</v>
      </c>
      <c r="D709" s="262">
        <v>0</v>
      </c>
      <c r="E709" s="262">
        <v>0</v>
      </c>
      <c r="F709" s="143" t="str">
        <f t="shared" si="13"/>
        <v>-</v>
      </c>
    </row>
    <row r="710" spans="1:6" customFormat="1" ht="12.75" customHeight="1" x14ac:dyDescent="0.2">
      <c r="A710" s="140" t="s">
        <v>1418</v>
      </c>
      <c r="B710" s="141" t="s">
        <v>1419</v>
      </c>
      <c r="C710" s="142" t="s">
        <v>1418</v>
      </c>
      <c r="D710" s="262">
        <v>0</v>
      </c>
      <c r="E710" s="262">
        <v>0</v>
      </c>
      <c r="F710" s="143" t="str">
        <f t="shared" si="13"/>
        <v>-</v>
      </c>
    </row>
    <row r="711" spans="1:6" customFormat="1" ht="12.75" customHeight="1" x14ac:dyDescent="0.2">
      <c r="A711" s="140" t="s">
        <v>1420</v>
      </c>
      <c r="B711" s="141" t="s">
        <v>1421</v>
      </c>
      <c r="C711" s="142" t="s">
        <v>1420</v>
      </c>
      <c r="D711" s="262">
        <v>0</v>
      </c>
      <c r="E711" s="262">
        <v>0</v>
      </c>
      <c r="F711" s="143" t="str">
        <f t="shared" si="13"/>
        <v>-</v>
      </c>
    </row>
    <row r="712" spans="1:6" customFormat="1" ht="12.75" customHeight="1" x14ac:dyDescent="0.2">
      <c r="A712" s="140" t="s">
        <v>1422</v>
      </c>
      <c r="B712" s="141" t="s">
        <v>1423</v>
      </c>
      <c r="C712" s="142" t="s">
        <v>1422</v>
      </c>
      <c r="D712" s="262">
        <v>0</v>
      </c>
      <c r="E712" s="262">
        <v>0</v>
      </c>
      <c r="F712" s="143" t="str">
        <f t="shared" si="13"/>
        <v>-</v>
      </c>
    </row>
    <row r="713" spans="1:6" customFormat="1" ht="24" customHeight="1" x14ac:dyDescent="0.2">
      <c r="A713" s="140" t="s">
        <v>1424</v>
      </c>
      <c r="B713" s="141" t="s">
        <v>1425</v>
      </c>
      <c r="C713" s="142" t="s">
        <v>1424</v>
      </c>
      <c r="D713" s="262">
        <v>0</v>
      </c>
      <c r="E713" s="262">
        <v>0</v>
      </c>
      <c r="F713" s="143" t="str">
        <f t="shared" ref="F713:F776" si="14">IF(D713&lt;&gt;0,IF(E713/D713&gt;=100,"&gt;&gt;100",E713/D713*100),"-")</f>
        <v>-</v>
      </c>
    </row>
    <row r="714" spans="1:6" customFormat="1" ht="24" customHeight="1" x14ac:dyDescent="0.2">
      <c r="A714" s="140" t="s">
        <v>1426</v>
      </c>
      <c r="B714" s="141" t="s">
        <v>1427</v>
      </c>
      <c r="C714" s="142" t="s">
        <v>1426</v>
      </c>
      <c r="D714" s="262">
        <v>0</v>
      </c>
      <c r="E714" s="262">
        <v>0</v>
      </c>
      <c r="F714" s="143" t="str">
        <f t="shared" si="14"/>
        <v>-</v>
      </c>
    </row>
    <row r="715" spans="1:6" customFormat="1" ht="24" customHeight="1" x14ac:dyDescent="0.2">
      <c r="A715" s="140" t="s">
        <v>1428</v>
      </c>
      <c r="B715" s="141" t="s">
        <v>1429</v>
      </c>
      <c r="C715" s="142" t="s">
        <v>1428</v>
      </c>
      <c r="D715" s="262">
        <v>0</v>
      </c>
      <c r="E715" s="262">
        <v>0</v>
      </c>
      <c r="F715" s="143" t="str">
        <f t="shared" si="14"/>
        <v>-</v>
      </c>
    </row>
    <row r="716" spans="1:6" customFormat="1" ht="12.75" customHeight="1" x14ac:dyDescent="0.2">
      <c r="A716" s="140" t="s">
        <v>1430</v>
      </c>
      <c r="B716" s="141" t="s">
        <v>1431</v>
      </c>
      <c r="C716" s="142" t="s">
        <v>1430</v>
      </c>
      <c r="D716" s="262">
        <v>0</v>
      </c>
      <c r="E716" s="262">
        <v>2100</v>
      </c>
      <c r="F716" s="143" t="str">
        <f t="shared" si="14"/>
        <v>-</v>
      </c>
    </row>
    <row r="717" spans="1:6" customFormat="1" ht="12.75" customHeight="1" x14ac:dyDescent="0.2">
      <c r="A717" s="140" t="s">
        <v>1432</v>
      </c>
      <c r="B717" s="141" t="s">
        <v>1433</v>
      </c>
      <c r="C717" s="142" t="s">
        <v>1432</v>
      </c>
      <c r="D717" s="262">
        <v>0</v>
      </c>
      <c r="E717" s="262">
        <v>0</v>
      </c>
      <c r="F717" s="143" t="str">
        <f t="shared" si="14"/>
        <v>-</v>
      </c>
    </row>
    <row r="718" spans="1:6" customFormat="1" ht="12.75" customHeight="1" x14ac:dyDescent="0.2">
      <c r="A718" s="140" t="s">
        <v>1434</v>
      </c>
      <c r="B718" s="141" t="s">
        <v>1435</v>
      </c>
      <c r="C718" s="142" t="s">
        <v>1434</v>
      </c>
      <c r="D718" s="262">
        <v>15976.77</v>
      </c>
      <c r="E718" s="262">
        <v>16845.84</v>
      </c>
      <c r="F718" s="143">
        <f t="shared" si="14"/>
        <v>105.4395850976136</v>
      </c>
    </row>
    <row r="719" spans="1:6" customFormat="1" ht="12.75" customHeight="1" x14ac:dyDescent="0.2">
      <c r="A719" s="140" t="s">
        <v>1436</v>
      </c>
      <c r="B719" s="141" t="s">
        <v>1437</v>
      </c>
      <c r="C719" s="142" t="s">
        <v>1436</v>
      </c>
      <c r="D719" s="262">
        <v>5255.82</v>
      </c>
      <c r="E719" s="262">
        <v>5255.88</v>
      </c>
      <c r="F719" s="143">
        <f t="shared" si="14"/>
        <v>100.00114159160702</v>
      </c>
    </row>
    <row r="720" spans="1:6" customFormat="1" ht="12.75" customHeight="1" x14ac:dyDescent="0.2">
      <c r="A720" s="140" t="s">
        <v>1438</v>
      </c>
      <c r="B720" s="141" t="s">
        <v>1439</v>
      </c>
      <c r="C720" s="142" t="s">
        <v>1438</v>
      </c>
      <c r="D720" s="262">
        <v>0</v>
      </c>
      <c r="E720" s="262">
        <v>0</v>
      </c>
      <c r="F720" s="143" t="str">
        <f t="shared" si="14"/>
        <v>-</v>
      </c>
    </row>
    <row r="721" spans="1:6" customFormat="1" ht="12.75" customHeight="1" x14ac:dyDescent="0.2">
      <c r="A721" s="140" t="s">
        <v>1440</v>
      </c>
      <c r="B721" s="141" t="s">
        <v>1441</v>
      </c>
      <c r="C721" s="142" t="s">
        <v>1440</v>
      </c>
      <c r="D721" s="262">
        <v>494.86</v>
      </c>
      <c r="E721" s="262">
        <v>0</v>
      </c>
      <c r="F721" s="143">
        <f t="shared" si="14"/>
        <v>0</v>
      </c>
    </row>
    <row r="722" spans="1:6" customFormat="1" ht="12.75" customHeight="1" x14ac:dyDescent="0.2">
      <c r="A722" s="140" t="s">
        <v>1442</v>
      </c>
      <c r="B722" s="141" t="s">
        <v>1443</v>
      </c>
      <c r="C722" s="142" t="s">
        <v>1442</v>
      </c>
      <c r="D722" s="262">
        <v>5773.09</v>
      </c>
      <c r="E722" s="262">
        <v>11482.29</v>
      </c>
      <c r="F722" s="143">
        <f t="shared" si="14"/>
        <v>198.89331363273394</v>
      </c>
    </row>
    <row r="723" spans="1:6" customFormat="1" ht="12.75" customHeight="1" x14ac:dyDescent="0.2">
      <c r="A723" s="140" t="s">
        <v>1444</v>
      </c>
      <c r="B723" s="141" t="s">
        <v>1445</v>
      </c>
      <c r="C723" s="142" t="s">
        <v>1444</v>
      </c>
      <c r="D723" s="262">
        <v>1414.05</v>
      </c>
      <c r="E723" s="262">
        <v>733.19</v>
      </c>
      <c r="F723" s="143">
        <f t="shared" si="14"/>
        <v>51.850358898200213</v>
      </c>
    </row>
    <row r="724" spans="1:6" customFormat="1" ht="12.75" customHeight="1" x14ac:dyDescent="0.2">
      <c r="A724" s="140" t="s">
        <v>1446</v>
      </c>
      <c r="B724" s="141" t="s">
        <v>1447</v>
      </c>
      <c r="C724" s="142" t="s">
        <v>1446</v>
      </c>
      <c r="D724" s="262">
        <v>0</v>
      </c>
      <c r="E724" s="262">
        <v>139.36000000000001</v>
      </c>
      <c r="F724" s="143" t="str">
        <f t="shared" si="14"/>
        <v>-</v>
      </c>
    </row>
    <row r="725" spans="1:6" customFormat="1" ht="12.75" customHeight="1" x14ac:dyDescent="0.2">
      <c r="A725" s="140" t="s">
        <v>1448</v>
      </c>
      <c r="B725" s="141" t="s">
        <v>1449</v>
      </c>
      <c r="C725" s="142" t="s">
        <v>1448</v>
      </c>
      <c r="D725" s="262">
        <v>35427.32</v>
      </c>
      <c r="E725" s="262">
        <v>35360.660000000003</v>
      </c>
      <c r="F725" s="143">
        <f t="shared" si="14"/>
        <v>99.811840127901306</v>
      </c>
    </row>
    <row r="726" spans="1:6" customFormat="1" ht="12.75" customHeight="1" x14ac:dyDescent="0.2">
      <c r="A726" s="140" t="s">
        <v>1450</v>
      </c>
      <c r="B726" s="141" t="s">
        <v>1451</v>
      </c>
      <c r="C726" s="142" t="s">
        <v>1450</v>
      </c>
      <c r="D726" s="262">
        <v>0</v>
      </c>
      <c r="E726" s="262">
        <v>0</v>
      </c>
      <c r="F726" s="143" t="str">
        <f t="shared" si="14"/>
        <v>-</v>
      </c>
    </row>
    <row r="727" spans="1:6" customFormat="1" ht="12.75" customHeight="1" x14ac:dyDescent="0.2">
      <c r="A727" s="140" t="s">
        <v>1452</v>
      </c>
      <c r="B727" s="141" t="s">
        <v>1453</v>
      </c>
      <c r="C727" s="142" t="s">
        <v>1452</v>
      </c>
      <c r="D727" s="262">
        <v>0</v>
      </c>
      <c r="E727" s="262">
        <v>0</v>
      </c>
      <c r="F727" s="143" t="str">
        <f t="shared" si="14"/>
        <v>-</v>
      </c>
    </row>
    <row r="728" spans="1:6" customFormat="1" ht="12.75" customHeight="1" x14ac:dyDescent="0.2">
      <c r="A728" s="140" t="s">
        <v>1454</v>
      </c>
      <c r="B728" s="141" t="s">
        <v>1455</v>
      </c>
      <c r="C728" s="142" t="s">
        <v>1454</v>
      </c>
      <c r="D728" s="262">
        <v>0</v>
      </c>
      <c r="E728" s="262">
        <v>0</v>
      </c>
      <c r="F728" s="143" t="str">
        <f t="shared" si="14"/>
        <v>-</v>
      </c>
    </row>
    <row r="729" spans="1:6" customFormat="1" ht="12.75" customHeight="1" x14ac:dyDescent="0.2">
      <c r="A729" s="140" t="s">
        <v>1456</v>
      </c>
      <c r="B729" s="141" t="s">
        <v>1457</v>
      </c>
      <c r="C729" s="142" t="s">
        <v>1456</v>
      </c>
      <c r="D729" s="262">
        <v>0</v>
      </c>
      <c r="E729" s="262">
        <v>0</v>
      </c>
      <c r="F729" s="143" t="str">
        <f t="shared" si="14"/>
        <v>-</v>
      </c>
    </row>
    <row r="730" spans="1:6" customFormat="1" ht="12.75" customHeight="1" x14ac:dyDescent="0.2">
      <c r="A730" s="140" t="s">
        <v>1458</v>
      </c>
      <c r="B730" s="141" t="s">
        <v>1459</v>
      </c>
      <c r="C730" s="142" t="s">
        <v>1458</v>
      </c>
      <c r="D730" s="262">
        <v>0</v>
      </c>
      <c r="E730" s="262">
        <v>0</v>
      </c>
      <c r="F730" s="143" t="str">
        <f t="shared" si="14"/>
        <v>-</v>
      </c>
    </row>
    <row r="731" spans="1:6" customFormat="1" ht="12.75" customHeight="1" x14ac:dyDescent="0.2">
      <c r="A731" s="140" t="s">
        <v>1460</v>
      </c>
      <c r="B731" s="141" t="s">
        <v>1461</v>
      </c>
      <c r="C731" s="142" t="s">
        <v>1460</v>
      </c>
      <c r="D731" s="262">
        <v>0</v>
      </c>
      <c r="E731" s="262">
        <v>0</v>
      </c>
      <c r="F731" s="143" t="str">
        <f t="shared" si="14"/>
        <v>-</v>
      </c>
    </row>
    <row r="732" spans="1:6" customFormat="1" ht="12.75" customHeight="1" x14ac:dyDescent="0.2">
      <c r="A732" s="140" t="s">
        <v>1462</v>
      </c>
      <c r="B732" s="141" t="s">
        <v>1463</v>
      </c>
      <c r="C732" s="142" t="s">
        <v>1462</v>
      </c>
      <c r="D732" s="262">
        <v>0</v>
      </c>
      <c r="E732" s="262">
        <v>0</v>
      </c>
      <c r="F732" s="143" t="str">
        <f t="shared" si="14"/>
        <v>-</v>
      </c>
    </row>
    <row r="733" spans="1:6" customFormat="1" ht="12.75" customHeight="1" x14ac:dyDescent="0.2">
      <c r="A733" s="140" t="s">
        <v>1464</v>
      </c>
      <c r="B733" s="141" t="s">
        <v>1465</v>
      </c>
      <c r="C733" s="142" t="s">
        <v>1464</v>
      </c>
      <c r="D733" s="262">
        <v>0</v>
      </c>
      <c r="E733" s="262">
        <v>0</v>
      </c>
      <c r="F733" s="143" t="str">
        <f t="shared" si="14"/>
        <v>-</v>
      </c>
    </row>
    <row r="734" spans="1:6" customFormat="1" ht="12.75" customHeight="1" x14ac:dyDescent="0.2">
      <c r="A734" s="140" t="s">
        <v>1466</v>
      </c>
      <c r="B734" s="141" t="s">
        <v>1467</v>
      </c>
      <c r="C734" s="142" t="s">
        <v>1466</v>
      </c>
      <c r="D734" s="262">
        <v>0</v>
      </c>
      <c r="E734" s="262">
        <v>0</v>
      </c>
      <c r="F734" s="143" t="str">
        <f t="shared" si="14"/>
        <v>-</v>
      </c>
    </row>
    <row r="735" spans="1:6" customFormat="1" ht="12.75" customHeight="1" x14ac:dyDescent="0.2">
      <c r="A735" s="140" t="s">
        <v>1468</v>
      </c>
      <c r="B735" s="141" t="s">
        <v>1469</v>
      </c>
      <c r="C735" s="142" t="s">
        <v>1468</v>
      </c>
      <c r="D735" s="262">
        <v>0</v>
      </c>
      <c r="E735" s="262">
        <v>0</v>
      </c>
      <c r="F735" s="143" t="str">
        <f t="shared" si="14"/>
        <v>-</v>
      </c>
    </row>
    <row r="736" spans="1:6" customFormat="1" ht="12.75" customHeight="1" x14ac:dyDescent="0.2">
      <c r="A736" s="140" t="s">
        <v>1470</v>
      </c>
      <c r="B736" s="141" t="s">
        <v>1471</v>
      </c>
      <c r="C736" s="142" t="s">
        <v>1470</v>
      </c>
      <c r="D736" s="262">
        <v>0</v>
      </c>
      <c r="E736" s="262">
        <v>0</v>
      </c>
      <c r="F736" s="143" t="str">
        <f t="shared" si="14"/>
        <v>-</v>
      </c>
    </row>
    <row r="737" spans="1:6" customFormat="1" ht="12.75" customHeight="1" x14ac:dyDescent="0.2">
      <c r="A737" s="140" t="s">
        <v>1472</v>
      </c>
      <c r="B737" s="141" t="s">
        <v>1473</v>
      </c>
      <c r="C737" s="142" t="s">
        <v>1472</v>
      </c>
      <c r="D737" s="262">
        <v>0</v>
      </c>
      <c r="E737" s="262">
        <v>0</v>
      </c>
      <c r="F737" s="143" t="str">
        <f t="shared" si="14"/>
        <v>-</v>
      </c>
    </row>
    <row r="738" spans="1:6" customFormat="1" ht="12.75" customHeight="1" x14ac:dyDescent="0.2">
      <c r="A738" s="140" t="s">
        <v>1474</v>
      </c>
      <c r="B738" s="141" t="s">
        <v>1475</v>
      </c>
      <c r="C738" s="142" t="s">
        <v>1474</v>
      </c>
      <c r="D738" s="262">
        <v>0</v>
      </c>
      <c r="E738" s="262">
        <v>0</v>
      </c>
      <c r="F738" s="143" t="str">
        <f t="shared" si="14"/>
        <v>-</v>
      </c>
    </row>
    <row r="739" spans="1:6" customFormat="1" ht="12.75" customHeight="1" x14ac:dyDescent="0.2">
      <c r="A739" s="140" t="s">
        <v>1476</v>
      </c>
      <c r="B739" s="141" t="s">
        <v>1477</v>
      </c>
      <c r="C739" s="142" t="s">
        <v>1476</v>
      </c>
      <c r="D739" s="262">
        <v>429.21</v>
      </c>
      <c r="E739" s="262">
        <v>395.75</v>
      </c>
      <c r="F739" s="143">
        <f t="shared" si="14"/>
        <v>92.204282286060447</v>
      </c>
    </row>
    <row r="740" spans="1:6" customFormat="1" ht="12.75" customHeight="1" x14ac:dyDescent="0.2">
      <c r="A740" s="140" t="s">
        <v>1478</v>
      </c>
      <c r="B740" s="141" t="s">
        <v>1479</v>
      </c>
      <c r="C740" s="142" t="s">
        <v>1478</v>
      </c>
      <c r="D740" s="262">
        <v>0</v>
      </c>
      <c r="E740" s="262">
        <v>0</v>
      </c>
      <c r="F740" s="143" t="str">
        <f t="shared" si="14"/>
        <v>-</v>
      </c>
    </row>
    <row r="741" spans="1:6" customFormat="1" ht="24" customHeight="1" x14ac:dyDescent="0.2">
      <c r="A741" s="140" t="s">
        <v>1480</v>
      </c>
      <c r="B741" s="141" t="s">
        <v>1481</v>
      </c>
      <c r="C741" s="142" t="s">
        <v>1480</v>
      </c>
      <c r="D741" s="262">
        <v>0</v>
      </c>
      <c r="E741" s="262">
        <v>0</v>
      </c>
      <c r="F741" s="143" t="str">
        <f t="shared" si="14"/>
        <v>-</v>
      </c>
    </row>
    <row r="742" spans="1:6" customFormat="1" ht="24" customHeight="1" x14ac:dyDescent="0.2">
      <c r="A742" s="140" t="s">
        <v>1482</v>
      </c>
      <c r="B742" s="141" t="s">
        <v>1483</v>
      </c>
      <c r="C742" s="142" t="s">
        <v>1482</v>
      </c>
      <c r="D742" s="262">
        <v>3415.01</v>
      </c>
      <c r="E742" s="262">
        <v>8297.15</v>
      </c>
      <c r="F742" s="143">
        <f t="shared" si="14"/>
        <v>242.96122119700962</v>
      </c>
    </row>
    <row r="743" spans="1:6" customFormat="1" ht="24" customHeight="1" x14ac:dyDescent="0.2">
      <c r="A743" s="140" t="s">
        <v>1484</v>
      </c>
      <c r="B743" s="144" t="s">
        <v>1485</v>
      </c>
      <c r="C743" s="142" t="s">
        <v>1484</v>
      </c>
      <c r="D743" s="262">
        <v>0</v>
      </c>
      <c r="E743" s="262">
        <v>0</v>
      </c>
      <c r="F743" s="143" t="str">
        <f t="shared" si="14"/>
        <v>-</v>
      </c>
    </row>
    <row r="744" spans="1:6" customFormat="1" ht="24" customHeight="1" x14ac:dyDescent="0.2">
      <c r="A744" s="140" t="s">
        <v>1486</v>
      </c>
      <c r="B744" s="144" t="s">
        <v>1487</v>
      </c>
      <c r="C744" s="142" t="s">
        <v>1486</v>
      </c>
      <c r="D744" s="262">
        <v>0</v>
      </c>
      <c r="E744" s="262">
        <v>0</v>
      </c>
      <c r="F744" s="143" t="str">
        <f t="shared" si="14"/>
        <v>-</v>
      </c>
    </row>
    <row r="745" spans="1:6" customFormat="1" ht="12.75" customHeight="1" x14ac:dyDescent="0.2">
      <c r="A745" s="140" t="s">
        <v>1488</v>
      </c>
      <c r="B745" s="141" t="s">
        <v>1489</v>
      </c>
      <c r="C745" s="142" t="s">
        <v>1488</v>
      </c>
      <c r="D745" s="262">
        <v>0</v>
      </c>
      <c r="E745" s="262">
        <v>0</v>
      </c>
      <c r="F745" s="143" t="str">
        <f t="shared" si="14"/>
        <v>-</v>
      </c>
    </row>
    <row r="746" spans="1:6" customFormat="1" ht="12.75" customHeight="1" x14ac:dyDescent="0.2">
      <c r="A746" s="140" t="s">
        <v>1490</v>
      </c>
      <c r="B746" s="141" t="s">
        <v>1491</v>
      </c>
      <c r="C746" s="142" t="s">
        <v>1490</v>
      </c>
      <c r="D746" s="262">
        <v>0</v>
      </c>
      <c r="E746" s="262">
        <v>0</v>
      </c>
      <c r="F746" s="143" t="str">
        <f t="shared" si="14"/>
        <v>-</v>
      </c>
    </row>
    <row r="747" spans="1:6" customFormat="1" ht="12.75" customHeight="1" x14ac:dyDescent="0.2">
      <c r="A747" s="140" t="s">
        <v>1492</v>
      </c>
      <c r="B747" s="141" t="s">
        <v>1493</v>
      </c>
      <c r="C747" s="142" t="s">
        <v>1492</v>
      </c>
      <c r="D747" s="262">
        <v>0</v>
      </c>
      <c r="E747" s="262">
        <v>0</v>
      </c>
      <c r="F747" s="143" t="str">
        <f t="shared" si="14"/>
        <v>-</v>
      </c>
    </row>
    <row r="748" spans="1:6" customFormat="1" ht="24" customHeight="1" x14ac:dyDescent="0.2">
      <c r="A748" s="140" t="s">
        <v>1494</v>
      </c>
      <c r="B748" s="141" t="s">
        <v>1495</v>
      </c>
      <c r="C748" s="142" t="s">
        <v>1494</v>
      </c>
      <c r="D748" s="262">
        <v>0</v>
      </c>
      <c r="E748" s="262">
        <v>0</v>
      </c>
      <c r="F748" s="143" t="str">
        <f t="shared" si="14"/>
        <v>-</v>
      </c>
    </row>
    <row r="749" spans="1:6" customFormat="1" ht="12.75" customHeight="1" x14ac:dyDescent="0.2">
      <c r="A749" s="140" t="s">
        <v>1496</v>
      </c>
      <c r="B749" s="141" t="s">
        <v>1497</v>
      </c>
      <c r="C749" s="142" t="s">
        <v>1496</v>
      </c>
      <c r="D749" s="262">
        <v>0</v>
      </c>
      <c r="E749" s="262">
        <v>0</v>
      </c>
      <c r="F749" s="143" t="str">
        <f t="shared" si="14"/>
        <v>-</v>
      </c>
    </row>
    <row r="750" spans="1:6" customFormat="1" ht="12.75" customHeight="1" x14ac:dyDescent="0.2">
      <c r="A750" s="140" t="s">
        <v>1498</v>
      </c>
      <c r="B750" s="141" t="s">
        <v>1499</v>
      </c>
      <c r="C750" s="142" t="s">
        <v>1498</v>
      </c>
      <c r="D750" s="262">
        <v>0</v>
      </c>
      <c r="E750" s="262">
        <v>0</v>
      </c>
      <c r="F750" s="143" t="str">
        <f t="shared" si="14"/>
        <v>-</v>
      </c>
    </row>
    <row r="751" spans="1:6" customFormat="1" ht="12.75" customHeight="1" x14ac:dyDescent="0.2">
      <c r="A751" s="140" t="s">
        <v>1500</v>
      </c>
      <c r="B751" s="141" t="s">
        <v>1501</v>
      </c>
      <c r="C751" s="142" t="s">
        <v>1500</v>
      </c>
      <c r="D751" s="262">
        <v>0</v>
      </c>
      <c r="E751" s="262">
        <v>0</v>
      </c>
      <c r="F751" s="143" t="str">
        <f t="shared" si="14"/>
        <v>-</v>
      </c>
    </row>
    <row r="752" spans="1:6" customFormat="1" ht="12.75" customHeight="1" x14ac:dyDescent="0.2">
      <c r="A752" s="140" t="s">
        <v>1502</v>
      </c>
      <c r="B752" s="141" t="s">
        <v>1503</v>
      </c>
      <c r="C752" s="142" t="s">
        <v>1502</v>
      </c>
      <c r="D752" s="262">
        <v>0</v>
      </c>
      <c r="E752" s="262">
        <v>0</v>
      </c>
      <c r="F752" s="143" t="str">
        <f t="shared" si="14"/>
        <v>-</v>
      </c>
    </row>
    <row r="753" spans="1:6" customFormat="1" ht="12.75" customHeight="1" x14ac:dyDescent="0.2">
      <c r="A753" s="140" t="s">
        <v>1504</v>
      </c>
      <c r="B753" s="141" t="s">
        <v>1505</v>
      </c>
      <c r="C753" s="142" t="s">
        <v>1504</v>
      </c>
      <c r="D753" s="262">
        <v>0</v>
      </c>
      <c r="E753" s="262">
        <v>0</v>
      </c>
      <c r="F753" s="143" t="str">
        <f t="shared" si="14"/>
        <v>-</v>
      </c>
    </row>
    <row r="754" spans="1:6" customFormat="1" ht="12.75" customHeight="1" x14ac:dyDescent="0.2">
      <c r="A754" s="140" t="s">
        <v>1506</v>
      </c>
      <c r="B754" s="141" t="s">
        <v>1507</v>
      </c>
      <c r="C754" s="142" t="s">
        <v>1506</v>
      </c>
      <c r="D754" s="262">
        <v>0</v>
      </c>
      <c r="E754" s="262">
        <v>0</v>
      </c>
      <c r="F754" s="143" t="str">
        <f t="shared" si="14"/>
        <v>-</v>
      </c>
    </row>
    <row r="755" spans="1:6" customFormat="1" ht="12.75" customHeight="1" x14ac:dyDescent="0.2">
      <c r="A755" s="140" t="s">
        <v>1508</v>
      </c>
      <c r="B755" s="141" t="s">
        <v>1509</v>
      </c>
      <c r="C755" s="142" t="s">
        <v>1508</v>
      </c>
      <c r="D755" s="262">
        <v>0</v>
      </c>
      <c r="E755" s="262">
        <v>0</v>
      </c>
      <c r="F755" s="143" t="str">
        <f t="shared" si="14"/>
        <v>-</v>
      </c>
    </row>
    <row r="756" spans="1:6" customFormat="1" ht="24" customHeight="1" x14ac:dyDescent="0.2">
      <c r="A756" s="140" t="s">
        <v>1510</v>
      </c>
      <c r="B756" s="144" t="s">
        <v>1511</v>
      </c>
      <c r="C756" s="142" t="s">
        <v>1510</v>
      </c>
      <c r="D756" s="262">
        <v>0</v>
      </c>
      <c r="E756" s="262">
        <v>0</v>
      </c>
      <c r="F756" s="143" t="str">
        <f t="shared" si="14"/>
        <v>-</v>
      </c>
    </row>
    <row r="757" spans="1:6" customFormat="1" ht="24" customHeight="1" x14ac:dyDescent="0.2">
      <c r="A757" s="140" t="s">
        <v>1512</v>
      </c>
      <c r="B757" s="141" t="s">
        <v>1513</v>
      </c>
      <c r="C757" s="142" t="s">
        <v>1512</v>
      </c>
      <c r="D757" s="262">
        <v>0</v>
      </c>
      <c r="E757" s="262">
        <v>0</v>
      </c>
      <c r="F757" s="143" t="str">
        <f t="shared" si="14"/>
        <v>-</v>
      </c>
    </row>
    <row r="758" spans="1:6" customFormat="1" ht="12.75" customHeight="1" x14ac:dyDescent="0.2">
      <c r="A758" s="140" t="s">
        <v>1514</v>
      </c>
      <c r="B758" s="141" t="s">
        <v>1515</v>
      </c>
      <c r="C758" s="142" t="s">
        <v>1514</v>
      </c>
      <c r="D758" s="262">
        <v>0</v>
      </c>
      <c r="E758" s="262">
        <v>0</v>
      </c>
      <c r="F758" s="143" t="str">
        <f t="shared" si="14"/>
        <v>-</v>
      </c>
    </row>
    <row r="759" spans="1:6" customFormat="1" ht="12.75" customHeight="1" x14ac:dyDescent="0.2">
      <c r="A759" s="140" t="s">
        <v>1516</v>
      </c>
      <c r="B759" s="141" t="s">
        <v>1517</v>
      </c>
      <c r="C759" s="142" t="s">
        <v>1516</v>
      </c>
      <c r="D759" s="262">
        <v>40163.74</v>
      </c>
      <c r="E759" s="262">
        <v>34839.620000000003</v>
      </c>
      <c r="F759" s="143">
        <f t="shared" si="14"/>
        <v>86.743963585064549</v>
      </c>
    </row>
    <row r="760" spans="1:6" customFormat="1" ht="12.75" customHeight="1" x14ac:dyDescent="0.2">
      <c r="A760" s="140" t="s">
        <v>1518</v>
      </c>
      <c r="B760" s="141" t="s">
        <v>1519</v>
      </c>
      <c r="C760" s="142" t="s">
        <v>1518</v>
      </c>
      <c r="D760" s="262">
        <v>8587.16</v>
      </c>
      <c r="E760" s="262">
        <v>6971.12</v>
      </c>
      <c r="F760" s="143">
        <f t="shared" si="14"/>
        <v>81.180739615891625</v>
      </c>
    </row>
    <row r="761" spans="1:6" customFormat="1" ht="12.75" customHeight="1" x14ac:dyDescent="0.2">
      <c r="A761" s="140" t="s">
        <v>1520</v>
      </c>
      <c r="B761" s="141" t="s">
        <v>1521</v>
      </c>
      <c r="C761" s="142" t="s">
        <v>1520</v>
      </c>
      <c r="D761" s="262">
        <v>0</v>
      </c>
      <c r="E761" s="262">
        <v>0</v>
      </c>
      <c r="F761" s="143" t="str">
        <f t="shared" si="14"/>
        <v>-</v>
      </c>
    </row>
    <row r="762" spans="1:6" customFormat="1" ht="12.75" customHeight="1" x14ac:dyDescent="0.2">
      <c r="A762" s="140" t="s">
        <v>1522</v>
      </c>
      <c r="B762" s="141" t="s">
        <v>1523</v>
      </c>
      <c r="C762" s="142" t="s">
        <v>1522</v>
      </c>
      <c r="D762" s="262">
        <v>0</v>
      </c>
      <c r="E762" s="262">
        <v>0</v>
      </c>
      <c r="F762" s="143" t="str">
        <f t="shared" si="14"/>
        <v>-</v>
      </c>
    </row>
    <row r="763" spans="1:6" customFormat="1" ht="12.75" customHeight="1" x14ac:dyDescent="0.2">
      <c r="A763" s="140" t="s">
        <v>1524</v>
      </c>
      <c r="B763" s="141" t="s">
        <v>1525</v>
      </c>
      <c r="C763" s="142" t="s">
        <v>1524</v>
      </c>
      <c r="D763" s="262">
        <v>0</v>
      </c>
      <c r="E763" s="262">
        <v>0</v>
      </c>
      <c r="F763" s="143" t="str">
        <f t="shared" si="14"/>
        <v>-</v>
      </c>
    </row>
    <row r="764" spans="1:6" customFormat="1" ht="12.75" customHeight="1" x14ac:dyDescent="0.2">
      <c r="A764" s="140" t="s">
        <v>1526</v>
      </c>
      <c r="B764" s="141" t="s">
        <v>1527</v>
      </c>
      <c r="C764" s="142" t="s">
        <v>1526</v>
      </c>
      <c r="D764" s="262">
        <v>0</v>
      </c>
      <c r="E764" s="262">
        <v>0</v>
      </c>
      <c r="F764" s="143" t="str">
        <f t="shared" si="14"/>
        <v>-</v>
      </c>
    </row>
    <row r="765" spans="1:6" customFormat="1" ht="12.75" customHeight="1" x14ac:dyDescent="0.2">
      <c r="A765" s="140" t="s">
        <v>1528</v>
      </c>
      <c r="B765" s="141" t="s">
        <v>1529</v>
      </c>
      <c r="C765" s="142" t="s">
        <v>1528</v>
      </c>
      <c r="D765" s="262">
        <v>0</v>
      </c>
      <c r="E765" s="262">
        <v>0</v>
      </c>
      <c r="F765" s="143" t="str">
        <f t="shared" si="14"/>
        <v>-</v>
      </c>
    </row>
    <row r="766" spans="1:6" customFormat="1" ht="12.75" customHeight="1" x14ac:dyDescent="0.2">
      <c r="A766" s="140" t="s">
        <v>1530</v>
      </c>
      <c r="B766" s="141" t="s">
        <v>1531</v>
      </c>
      <c r="C766" s="142" t="s">
        <v>1530</v>
      </c>
      <c r="D766" s="262">
        <v>0</v>
      </c>
      <c r="E766" s="262">
        <v>0</v>
      </c>
      <c r="F766" s="143" t="str">
        <f t="shared" si="14"/>
        <v>-</v>
      </c>
    </row>
    <row r="767" spans="1:6" customFormat="1" ht="24" customHeight="1" x14ac:dyDescent="0.2">
      <c r="A767" s="140" t="s">
        <v>1532</v>
      </c>
      <c r="B767" s="144" t="s">
        <v>1533</v>
      </c>
      <c r="C767" s="142" t="s">
        <v>1532</v>
      </c>
      <c r="D767" s="262">
        <v>0</v>
      </c>
      <c r="E767" s="262">
        <v>0</v>
      </c>
      <c r="F767" s="143" t="str">
        <f t="shared" si="14"/>
        <v>-</v>
      </c>
    </row>
    <row r="768" spans="1:6" customFormat="1" ht="12.75" customHeight="1" x14ac:dyDescent="0.2">
      <c r="A768" s="140" t="s">
        <v>1534</v>
      </c>
      <c r="B768" s="141" t="s">
        <v>1535</v>
      </c>
      <c r="C768" s="142" t="s">
        <v>1534</v>
      </c>
      <c r="D768" s="262">
        <v>0</v>
      </c>
      <c r="E768" s="262">
        <v>0</v>
      </c>
      <c r="F768" s="143" t="str">
        <f t="shared" si="14"/>
        <v>-</v>
      </c>
    </row>
    <row r="769" spans="1:6" customFormat="1" ht="12.75" customHeight="1" x14ac:dyDescent="0.2">
      <c r="A769" s="140" t="s">
        <v>1536</v>
      </c>
      <c r="B769" s="141" t="s">
        <v>1537</v>
      </c>
      <c r="C769" s="142" t="s">
        <v>1536</v>
      </c>
      <c r="D769" s="262">
        <v>0</v>
      </c>
      <c r="E769" s="262">
        <v>0</v>
      </c>
      <c r="F769" s="143" t="str">
        <f t="shared" si="14"/>
        <v>-</v>
      </c>
    </row>
    <row r="770" spans="1:6" customFormat="1" ht="12.75" customHeight="1" x14ac:dyDescent="0.2">
      <c r="A770" s="140" t="s">
        <v>1538</v>
      </c>
      <c r="B770" s="141" t="s">
        <v>1539</v>
      </c>
      <c r="C770" s="142" t="s">
        <v>1538</v>
      </c>
      <c r="D770" s="262">
        <v>7212.73</v>
      </c>
      <c r="E770" s="262">
        <v>0</v>
      </c>
      <c r="F770" s="143">
        <f t="shared" si="14"/>
        <v>0</v>
      </c>
    </row>
    <row r="771" spans="1:6" customFormat="1" ht="12.75" customHeight="1" x14ac:dyDescent="0.2">
      <c r="A771" s="140" t="s">
        <v>1540</v>
      </c>
      <c r="B771" s="141" t="s">
        <v>1541</v>
      </c>
      <c r="C771" s="142" t="s">
        <v>1540</v>
      </c>
      <c r="D771" s="262">
        <v>0</v>
      </c>
      <c r="E771" s="262">
        <v>0</v>
      </c>
      <c r="F771" s="143" t="str">
        <f t="shared" si="14"/>
        <v>-</v>
      </c>
    </row>
    <row r="772" spans="1:6" customFormat="1" ht="12.75" customHeight="1" x14ac:dyDescent="0.2">
      <c r="A772" s="140" t="s">
        <v>1542</v>
      </c>
      <c r="B772" s="141" t="s">
        <v>1543</v>
      </c>
      <c r="C772" s="142" t="s">
        <v>1542</v>
      </c>
      <c r="D772" s="262">
        <v>0</v>
      </c>
      <c r="E772" s="262">
        <v>0</v>
      </c>
      <c r="F772" s="143" t="str">
        <f t="shared" si="14"/>
        <v>-</v>
      </c>
    </row>
    <row r="773" spans="1:6" customFormat="1" ht="24" customHeight="1" x14ac:dyDescent="0.2">
      <c r="A773" s="140" t="s">
        <v>1544</v>
      </c>
      <c r="B773" s="141" t="s">
        <v>1545</v>
      </c>
      <c r="C773" s="142" t="s">
        <v>1544</v>
      </c>
      <c r="D773" s="262">
        <v>0</v>
      </c>
      <c r="E773" s="262">
        <v>0</v>
      </c>
      <c r="F773" s="143" t="str">
        <f t="shared" si="14"/>
        <v>-</v>
      </c>
    </row>
    <row r="774" spans="1:6" customFormat="1" ht="24" customHeight="1" x14ac:dyDescent="0.2">
      <c r="A774" s="140" t="s">
        <v>1546</v>
      </c>
      <c r="B774" s="144" t="s">
        <v>1547</v>
      </c>
      <c r="C774" s="142" t="s">
        <v>1546</v>
      </c>
      <c r="D774" s="262">
        <v>0</v>
      </c>
      <c r="E774" s="262">
        <v>0</v>
      </c>
      <c r="F774" s="143" t="str">
        <f t="shared" si="14"/>
        <v>-</v>
      </c>
    </row>
    <row r="775" spans="1:6" customFormat="1" ht="12.75" customHeight="1" x14ac:dyDescent="0.2">
      <c r="A775" s="140" t="s">
        <v>1548</v>
      </c>
      <c r="B775" s="144" t="s">
        <v>1549</v>
      </c>
      <c r="C775" s="142" t="s">
        <v>1548</v>
      </c>
      <c r="D775" s="262">
        <v>0</v>
      </c>
      <c r="E775" s="262">
        <v>0</v>
      </c>
      <c r="F775" s="143" t="str">
        <f t="shared" si="14"/>
        <v>-</v>
      </c>
    </row>
    <row r="776" spans="1:6" customFormat="1" ht="12.75" customHeight="1" x14ac:dyDescent="0.2">
      <c r="A776" s="140" t="s">
        <v>1550</v>
      </c>
      <c r="B776" s="144" t="s">
        <v>1551</v>
      </c>
      <c r="C776" s="142" t="s">
        <v>1550</v>
      </c>
      <c r="D776" s="262">
        <v>0</v>
      </c>
      <c r="E776" s="262">
        <v>0</v>
      </c>
      <c r="F776" s="143" t="str">
        <f t="shared" si="14"/>
        <v>-</v>
      </c>
    </row>
    <row r="777" spans="1:6" customFormat="1" ht="12.75" customHeight="1" x14ac:dyDescent="0.2">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
      <c r="A778" s="140" t="s">
        <v>1554</v>
      </c>
      <c r="B778" s="144" t="s">
        <v>1555</v>
      </c>
      <c r="C778" s="142" t="s">
        <v>1554</v>
      </c>
      <c r="D778" s="262">
        <v>0</v>
      </c>
      <c r="E778" s="262">
        <v>0</v>
      </c>
      <c r="F778" s="143" t="str">
        <f t="shared" si="15"/>
        <v>-</v>
      </c>
    </row>
    <row r="779" spans="1:6" customFormat="1" ht="24" customHeight="1" x14ac:dyDescent="0.2">
      <c r="A779" s="140" t="s">
        <v>1556</v>
      </c>
      <c r="B779" s="144" t="s">
        <v>1557</v>
      </c>
      <c r="C779" s="142" t="s">
        <v>1556</v>
      </c>
      <c r="D779" s="262">
        <v>0</v>
      </c>
      <c r="E779" s="262">
        <v>0</v>
      </c>
      <c r="F779" s="143" t="str">
        <f t="shared" si="15"/>
        <v>-</v>
      </c>
    </row>
    <row r="780" spans="1:6" customFormat="1" ht="24" customHeight="1" x14ac:dyDescent="0.2">
      <c r="A780" s="140" t="s">
        <v>1558</v>
      </c>
      <c r="B780" s="144" t="s">
        <v>1559</v>
      </c>
      <c r="C780" s="142" t="s">
        <v>1558</v>
      </c>
      <c r="D780" s="262">
        <v>0</v>
      </c>
      <c r="E780" s="262">
        <v>0</v>
      </c>
      <c r="F780" s="143" t="str">
        <f t="shared" si="15"/>
        <v>-</v>
      </c>
    </row>
    <row r="781" spans="1:6" customFormat="1" ht="12.75" customHeight="1" x14ac:dyDescent="0.2">
      <c r="A781" s="140" t="s">
        <v>1560</v>
      </c>
      <c r="B781" s="144" t="s">
        <v>1561</v>
      </c>
      <c r="C781" s="142" t="s">
        <v>1560</v>
      </c>
      <c r="D781" s="262">
        <v>0</v>
      </c>
      <c r="E781" s="262">
        <v>0</v>
      </c>
      <c r="F781" s="143" t="str">
        <f t="shared" si="15"/>
        <v>-</v>
      </c>
    </row>
    <row r="782" spans="1:6" customFormat="1" ht="24" customHeight="1" x14ac:dyDescent="0.2">
      <c r="A782" s="140" t="s">
        <v>1562</v>
      </c>
      <c r="B782" s="144" t="s">
        <v>1563</v>
      </c>
      <c r="C782" s="142" t="s">
        <v>1562</v>
      </c>
      <c r="D782" s="262">
        <v>0</v>
      </c>
      <c r="E782" s="262">
        <v>0</v>
      </c>
      <c r="F782" s="143" t="str">
        <f t="shared" si="15"/>
        <v>-</v>
      </c>
    </row>
    <row r="783" spans="1:6" customFormat="1" ht="12.75" customHeight="1" x14ac:dyDescent="0.2">
      <c r="A783" s="140" t="s">
        <v>1564</v>
      </c>
      <c r="B783" s="144" t="s">
        <v>1565</v>
      </c>
      <c r="C783" s="142" t="s">
        <v>1564</v>
      </c>
      <c r="D783" s="262">
        <v>0</v>
      </c>
      <c r="E783" s="262">
        <v>0</v>
      </c>
      <c r="F783" s="143" t="str">
        <f t="shared" si="15"/>
        <v>-</v>
      </c>
    </row>
    <row r="784" spans="1:6" customFormat="1" ht="12.75" customHeight="1" x14ac:dyDescent="0.2">
      <c r="A784" s="140" t="s">
        <v>1566</v>
      </c>
      <c r="B784" s="144" t="s">
        <v>1567</v>
      </c>
      <c r="C784" s="142" t="s">
        <v>1566</v>
      </c>
      <c r="D784" s="262">
        <v>0</v>
      </c>
      <c r="E784" s="262">
        <v>0</v>
      </c>
      <c r="F784" s="143" t="str">
        <f t="shared" si="15"/>
        <v>-</v>
      </c>
    </row>
    <row r="785" spans="1:6" customFormat="1" ht="24" customHeight="1" x14ac:dyDescent="0.2">
      <c r="A785" s="140" t="s">
        <v>1568</v>
      </c>
      <c r="B785" s="144" t="s">
        <v>1569</v>
      </c>
      <c r="C785" s="142" t="s">
        <v>1568</v>
      </c>
      <c r="D785" s="262">
        <v>0</v>
      </c>
      <c r="E785" s="262">
        <v>0</v>
      </c>
      <c r="F785" s="143" t="str">
        <f t="shared" si="15"/>
        <v>-</v>
      </c>
    </row>
    <row r="786" spans="1:6" customFormat="1" ht="24" customHeight="1" x14ac:dyDescent="0.2">
      <c r="A786" s="140" t="s">
        <v>1570</v>
      </c>
      <c r="B786" s="144" t="s">
        <v>1571</v>
      </c>
      <c r="C786" s="142" t="s">
        <v>1570</v>
      </c>
      <c r="D786" s="262">
        <v>0</v>
      </c>
      <c r="E786" s="262">
        <v>0</v>
      </c>
      <c r="F786" s="143" t="str">
        <f t="shared" si="15"/>
        <v>-</v>
      </c>
    </row>
    <row r="787" spans="1:6" customFormat="1" ht="24" customHeight="1" x14ac:dyDescent="0.2">
      <c r="A787" s="140" t="s">
        <v>1572</v>
      </c>
      <c r="B787" s="144" t="s">
        <v>1573</v>
      </c>
      <c r="C787" s="142" t="s">
        <v>1572</v>
      </c>
      <c r="D787" s="262">
        <v>0</v>
      </c>
      <c r="E787" s="262">
        <v>0</v>
      </c>
      <c r="F787" s="143" t="str">
        <f t="shared" si="15"/>
        <v>-</v>
      </c>
    </row>
    <row r="788" spans="1:6" customFormat="1" ht="24" customHeight="1" x14ac:dyDescent="0.2">
      <c r="A788" s="140" t="s">
        <v>1574</v>
      </c>
      <c r="B788" s="144" t="s">
        <v>1575</v>
      </c>
      <c r="C788" s="142" t="s">
        <v>1574</v>
      </c>
      <c r="D788" s="262">
        <v>0</v>
      </c>
      <c r="E788" s="262">
        <v>0</v>
      </c>
      <c r="F788" s="143" t="str">
        <f t="shared" si="15"/>
        <v>-</v>
      </c>
    </row>
    <row r="789" spans="1:6" customFormat="1" ht="24" customHeight="1" x14ac:dyDescent="0.2">
      <c r="A789" s="140" t="s">
        <v>1576</v>
      </c>
      <c r="B789" s="144" t="s">
        <v>1577</v>
      </c>
      <c r="C789" s="142" t="s">
        <v>1576</v>
      </c>
      <c r="D789" s="262">
        <v>0</v>
      </c>
      <c r="E789" s="262">
        <v>0</v>
      </c>
      <c r="F789" s="143" t="str">
        <f t="shared" si="15"/>
        <v>-</v>
      </c>
    </row>
    <row r="790" spans="1:6" customFormat="1" ht="24" customHeight="1" x14ac:dyDescent="0.2">
      <c r="A790" s="140" t="s">
        <v>1578</v>
      </c>
      <c r="B790" s="141" t="s">
        <v>1579</v>
      </c>
      <c r="C790" s="142" t="s">
        <v>1578</v>
      </c>
      <c r="D790" s="262">
        <v>0</v>
      </c>
      <c r="E790" s="262">
        <v>0</v>
      </c>
      <c r="F790" s="143" t="str">
        <f t="shared" si="15"/>
        <v>-</v>
      </c>
    </row>
    <row r="791" spans="1:6" customFormat="1" ht="24" customHeight="1" x14ac:dyDescent="0.2">
      <c r="A791" s="140" t="s">
        <v>1580</v>
      </c>
      <c r="B791" s="141" t="s">
        <v>1581</v>
      </c>
      <c r="C791" s="142" t="s">
        <v>1580</v>
      </c>
      <c r="D791" s="262">
        <v>0</v>
      </c>
      <c r="E791" s="262">
        <v>0</v>
      </c>
      <c r="F791" s="143" t="str">
        <f t="shared" si="15"/>
        <v>-</v>
      </c>
    </row>
    <row r="792" spans="1:6" customFormat="1" ht="24" customHeight="1" x14ac:dyDescent="0.2">
      <c r="A792" s="140" t="s">
        <v>1582</v>
      </c>
      <c r="B792" s="141" t="s">
        <v>1583</v>
      </c>
      <c r="C792" s="142" t="s">
        <v>1582</v>
      </c>
      <c r="D792" s="262">
        <v>0</v>
      </c>
      <c r="E792" s="262">
        <v>0</v>
      </c>
      <c r="F792" s="143" t="str">
        <f t="shared" si="15"/>
        <v>-</v>
      </c>
    </row>
    <row r="793" spans="1:6" customFormat="1" ht="24" customHeight="1" x14ac:dyDescent="0.2">
      <c r="A793" s="140" t="s">
        <v>1584</v>
      </c>
      <c r="B793" s="141" t="s">
        <v>1585</v>
      </c>
      <c r="C793" s="142" t="s">
        <v>1584</v>
      </c>
      <c r="D793" s="262">
        <v>0</v>
      </c>
      <c r="E793" s="262">
        <v>0</v>
      </c>
      <c r="F793" s="143" t="str">
        <f t="shared" si="15"/>
        <v>-</v>
      </c>
    </row>
    <row r="794" spans="1:6" customFormat="1" ht="12.75" customHeight="1" x14ac:dyDescent="0.2">
      <c r="A794" s="140" t="s">
        <v>1586</v>
      </c>
      <c r="B794" s="141" t="s">
        <v>1587</v>
      </c>
      <c r="C794" s="142" t="s">
        <v>1586</v>
      </c>
      <c r="D794" s="262">
        <v>0</v>
      </c>
      <c r="E794" s="262">
        <v>0</v>
      </c>
      <c r="F794" s="143" t="str">
        <f t="shared" si="15"/>
        <v>-</v>
      </c>
    </row>
    <row r="795" spans="1:6" customFormat="1" ht="12.75" customHeight="1" x14ac:dyDescent="0.2">
      <c r="A795" s="140" t="s">
        <v>1588</v>
      </c>
      <c r="B795" s="141" t="s">
        <v>1589</v>
      </c>
      <c r="C795" s="142" t="s">
        <v>1588</v>
      </c>
      <c r="D795" s="262">
        <v>0</v>
      </c>
      <c r="E795" s="262">
        <v>0</v>
      </c>
      <c r="F795" s="143" t="str">
        <f t="shared" si="15"/>
        <v>-</v>
      </c>
    </row>
    <row r="796" spans="1:6" customFormat="1" ht="12.75" customHeight="1" x14ac:dyDescent="0.2">
      <c r="A796" s="140" t="s">
        <v>1590</v>
      </c>
      <c r="B796" s="141" t="s">
        <v>1591</v>
      </c>
      <c r="C796" s="142" t="s">
        <v>1590</v>
      </c>
      <c r="D796" s="262">
        <v>0</v>
      </c>
      <c r="E796" s="262">
        <v>0</v>
      </c>
      <c r="F796" s="143" t="str">
        <f t="shared" si="15"/>
        <v>-</v>
      </c>
    </row>
    <row r="797" spans="1:6" customFormat="1" ht="24" customHeight="1" x14ac:dyDescent="0.2">
      <c r="A797" s="140" t="s">
        <v>1592</v>
      </c>
      <c r="B797" s="141" t="s">
        <v>1593</v>
      </c>
      <c r="C797" s="142" t="s">
        <v>1592</v>
      </c>
      <c r="D797" s="262">
        <v>0</v>
      </c>
      <c r="E797" s="262">
        <v>0</v>
      </c>
      <c r="F797" s="143" t="str">
        <f t="shared" si="15"/>
        <v>-</v>
      </c>
    </row>
    <row r="798" spans="1:6" customFormat="1" ht="24" customHeight="1" x14ac:dyDescent="0.2">
      <c r="A798" s="140" t="s">
        <v>1594</v>
      </c>
      <c r="B798" s="141" t="s">
        <v>1595</v>
      </c>
      <c r="C798" s="142" t="s">
        <v>1594</v>
      </c>
      <c r="D798" s="262">
        <v>0</v>
      </c>
      <c r="E798" s="262">
        <v>0</v>
      </c>
      <c r="F798" s="143" t="str">
        <f t="shared" si="15"/>
        <v>-</v>
      </c>
    </row>
    <row r="799" spans="1:6" customFormat="1" ht="24" customHeight="1" x14ac:dyDescent="0.2">
      <c r="A799" s="140" t="s">
        <v>1596</v>
      </c>
      <c r="B799" s="141" t="s">
        <v>1597</v>
      </c>
      <c r="C799" s="142" t="s">
        <v>1596</v>
      </c>
      <c r="D799" s="262">
        <v>0</v>
      </c>
      <c r="E799" s="262">
        <v>0</v>
      </c>
      <c r="F799" s="143" t="str">
        <f t="shared" si="15"/>
        <v>-</v>
      </c>
    </row>
    <row r="800" spans="1:6" customFormat="1" ht="24" customHeight="1" x14ac:dyDescent="0.2">
      <c r="A800" s="140" t="s">
        <v>1598</v>
      </c>
      <c r="B800" s="141" t="s">
        <v>1599</v>
      </c>
      <c r="C800" s="142" t="s">
        <v>1598</v>
      </c>
      <c r="D800" s="262">
        <v>0</v>
      </c>
      <c r="E800" s="262">
        <v>0</v>
      </c>
      <c r="F800" s="143" t="str">
        <f t="shared" si="15"/>
        <v>-</v>
      </c>
    </row>
    <row r="801" spans="1:6" customFormat="1" ht="24" customHeight="1" x14ac:dyDescent="0.2">
      <c r="A801" s="140" t="s">
        <v>1600</v>
      </c>
      <c r="B801" s="141" t="s">
        <v>1601</v>
      </c>
      <c r="C801" s="142" t="s">
        <v>1600</v>
      </c>
      <c r="D801" s="262">
        <v>0</v>
      </c>
      <c r="E801" s="262">
        <v>0</v>
      </c>
      <c r="F801" s="143" t="str">
        <f t="shared" si="15"/>
        <v>-</v>
      </c>
    </row>
    <row r="802" spans="1:6" customFormat="1" ht="24" customHeight="1" x14ac:dyDescent="0.2">
      <c r="A802" s="140" t="s">
        <v>1602</v>
      </c>
      <c r="B802" s="141" t="s">
        <v>1603</v>
      </c>
      <c r="C802" s="142" t="s">
        <v>1602</v>
      </c>
      <c r="D802" s="262">
        <v>0</v>
      </c>
      <c r="E802" s="262">
        <v>0</v>
      </c>
      <c r="F802" s="143" t="str">
        <f t="shared" si="15"/>
        <v>-</v>
      </c>
    </row>
    <row r="803" spans="1:6" customFormat="1" ht="24" customHeight="1" x14ac:dyDescent="0.2">
      <c r="A803" s="140" t="s">
        <v>1604</v>
      </c>
      <c r="B803" s="141" t="s">
        <v>1605</v>
      </c>
      <c r="C803" s="142" t="s">
        <v>1604</v>
      </c>
      <c r="D803" s="262">
        <v>0</v>
      </c>
      <c r="E803" s="262">
        <v>0</v>
      </c>
      <c r="F803" s="143" t="str">
        <f t="shared" si="15"/>
        <v>-</v>
      </c>
    </row>
    <row r="804" spans="1:6" customFormat="1" ht="12.75" customHeight="1" x14ac:dyDescent="0.2">
      <c r="A804" s="140" t="s">
        <v>1606</v>
      </c>
      <c r="B804" s="141" t="s">
        <v>1607</v>
      </c>
      <c r="C804" s="142" t="s">
        <v>1606</v>
      </c>
      <c r="D804" s="262">
        <v>0</v>
      </c>
      <c r="E804" s="262">
        <v>0</v>
      </c>
      <c r="F804" s="143" t="str">
        <f t="shared" si="15"/>
        <v>-</v>
      </c>
    </row>
    <row r="805" spans="1:6" customFormat="1" ht="12.75" customHeight="1" x14ac:dyDescent="0.2">
      <c r="A805" s="140" t="s">
        <v>1608</v>
      </c>
      <c r="B805" s="141" t="s">
        <v>1609</v>
      </c>
      <c r="C805" s="142" t="s">
        <v>1608</v>
      </c>
      <c r="D805" s="262">
        <v>0</v>
      </c>
      <c r="E805" s="262">
        <v>0</v>
      </c>
      <c r="F805" s="143" t="str">
        <f t="shared" si="15"/>
        <v>-</v>
      </c>
    </row>
    <row r="806" spans="1:6" customFormat="1" ht="24" customHeight="1" x14ac:dyDescent="0.2">
      <c r="A806" s="140" t="s">
        <v>1610</v>
      </c>
      <c r="B806" s="141" t="s">
        <v>1611</v>
      </c>
      <c r="C806" s="142" t="s">
        <v>1610</v>
      </c>
      <c r="D806" s="262">
        <v>0</v>
      </c>
      <c r="E806" s="262">
        <v>0</v>
      </c>
      <c r="F806" s="143" t="str">
        <f t="shared" si="15"/>
        <v>-</v>
      </c>
    </row>
    <row r="807" spans="1:6" customFormat="1" ht="24" customHeight="1" x14ac:dyDescent="0.2">
      <c r="A807" s="140" t="s">
        <v>1612</v>
      </c>
      <c r="B807" s="141" t="s">
        <v>1613</v>
      </c>
      <c r="C807" s="142" t="s">
        <v>1612</v>
      </c>
      <c r="D807" s="262">
        <v>0</v>
      </c>
      <c r="E807" s="262">
        <v>0</v>
      </c>
      <c r="F807" s="143" t="str">
        <f t="shared" si="15"/>
        <v>-</v>
      </c>
    </row>
    <row r="808" spans="1:6" customFormat="1" ht="12.75" customHeight="1" x14ac:dyDescent="0.2">
      <c r="A808" s="140" t="s">
        <v>1614</v>
      </c>
      <c r="B808" s="141" t="s">
        <v>1615</v>
      </c>
      <c r="C808" s="142" t="s">
        <v>1614</v>
      </c>
      <c r="D808" s="262">
        <v>0</v>
      </c>
      <c r="E808" s="262">
        <v>0</v>
      </c>
      <c r="F808" s="143" t="str">
        <f t="shared" si="15"/>
        <v>-</v>
      </c>
    </row>
    <row r="809" spans="1:6" customFormat="1" ht="12.75" customHeight="1" x14ac:dyDescent="0.2">
      <c r="A809" s="140" t="s">
        <v>1616</v>
      </c>
      <c r="B809" s="141" t="s">
        <v>1617</v>
      </c>
      <c r="C809" s="142" t="s">
        <v>1616</v>
      </c>
      <c r="D809" s="262">
        <v>0</v>
      </c>
      <c r="E809" s="262">
        <v>0</v>
      </c>
      <c r="F809" s="143" t="str">
        <f t="shared" si="15"/>
        <v>-</v>
      </c>
    </row>
    <row r="810" spans="1:6" customFormat="1" ht="12.75" customHeight="1" x14ac:dyDescent="0.2">
      <c r="A810" s="140" t="s">
        <v>1618</v>
      </c>
      <c r="B810" s="141" t="s">
        <v>1619</v>
      </c>
      <c r="C810" s="142" t="s">
        <v>1618</v>
      </c>
      <c r="D810" s="262">
        <v>0</v>
      </c>
      <c r="E810" s="262">
        <v>0</v>
      </c>
      <c r="F810" s="143" t="str">
        <f t="shared" si="15"/>
        <v>-</v>
      </c>
    </row>
    <row r="811" spans="1:6" customFormat="1" ht="12.75" customHeight="1" x14ac:dyDescent="0.2">
      <c r="A811" s="140" t="s">
        <v>1620</v>
      </c>
      <c r="B811" s="141" t="s">
        <v>1621</v>
      </c>
      <c r="C811" s="142" t="s">
        <v>1620</v>
      </c>
      <c r="D811" s="262">
        <v>0</v>
      </c>
      <c r="E811" s="262">
        <v>0</v>
      </c>
      <c r="F811" s="143" t="str">
        <f t="shared" si="15"/>
        <v>-</v>
      </c>
    </row>
    <row r="812" spans="1:6" customFormat="1" ht="12.75" customHeight="1" x14ac:dyDescent="0.2">
      <c r="A812" s="140" t="s">
        <v>1622</v>
      </c>
      <c r="B812" s="141" t="s">
        <v>1623</v>
      </c>
      <c r="C812" s="142" t="s">
        <v>1622</v>
      </c>
      <c r="D812" s="262">
        <v>0</v>
      </c>
      <c r="E812" s="262">
        <v>0</v>
      </c>
      <c r="F812" s="143" t="str">
        <f t="shared" si="15"/>
        <v>-</v>
      </c>
    </row>
    <row r="813" spans="1:6" customFormat="1" ht="12.75" customHeight="1" x14ac:dyDescent="0.2">
      <c r="A813" s="140" t="s">
        <v>1624</v>
      </c>
      <c r="B813" s="141" t="s">
        <v>1625</v>
      </c>
      <c r="C813" s="142" t="s">
        <v>1624</v>
      </c>
      <c r="D813" s="262">
        <v>0</v>
      </c>
      <c r="E813" s="262">
        <v>0</v>
      </c>
      <c r="F813" s="143" t="str">
        <f t="shared" si="15"/>
        <v>-</v>
      </c>
    </row>
    <row r="814" spans="1:6" customFormat="1" ht="12.75" customHeight="1" x14ac:dyDescent="0.2">
      <c r="A814" s="140" t="s">
        <v>1626</v>
      </c>
      <c r="B814" s="141" t="s">
        <v>1627</v>
      </c>
      <c r="C814" s="142" t="s">
        <v>1626</v>
      </c>
      <c r="D814" s="262">
        <v>0</v>
      </c>
      <c r="E814" s="262">
        <v>0</v>
      </c>
      <c r="F814" s="143" t="str">
        <f t="shared" si="15"/>
        <v>-</v>
      </c>
    </row>
    <row r="815" spans="1:6" customFormat="1" ht="12.75" customHeight="1" x14ac:dyDescent="0.2">
      <c r="A815" s="140" t="s">
        <v>1628</v>
      </c>
      <c r="B815" s="141" t="s">
        <v>1629</v>
      </c>
      <c r="C815" s="142" t="s">
        <v>1628</v>
      </c>
      <c r="D815" s="262">
        <v>0</v>
      </c>
      <c r="E815" s="262">
        <v>0</v>
      </c>
      <c r="F815" s="143" t="str">
        <f t="shared" si="15"/>
        <v>-</v>
      </c>
    </row>
    <row r="816" spans="1:6" customFormat="1" ht="12.75" customHeight="1" x14ac:dyDescent="0.2">
      <c r="A816" s="140" t="s">
        <v>1630</v>
      </c>
      <c r="B816" s="141" t="s">
        <v>1631</v>
      </c>
      <c r="C816" s="142" t="s">
        <v>1630</v>
      </c>
      <c r="D816" s="262">
        <v>0</v>
      </c>
      <c r="E816" s="262">
        <v>0</v>
      </c>
      <c r="F816" s="143" t="str">
        <f t="shared" si="15"/>
        <v>-</v>
      </c>
    </row>
    <row r="817" spans="1:6" customFormat="1" ht="12.75" customHeight="1" x14ac:dyDescent="0.2">
      <c r="A817" s="140" t="s">
        <v>1632</v>
      </c>
      <c r="B817" s="141" t="s">
        <v>1633</v>
      </c>
      <c r="C817" s="142" t="s">
        <v>1632</v>
      </c>
      <c r="D817" s="262">
        <v>0</v>
      </c>
      <c r="E817" s="262">
        <v>0</v>
      </c>
      <c r="F817" s="143" t="str">
        <f t="shared" si="15"/>
        <v>-</v>
      </c>
    </row>
    <row r="818" spans="1:6" customFormat="1" ht="12.75" customHeight="1" x14ac:dyDescent="0.2">
      <c r="A818" s="140" t="s">
        <v>1634</v>
      </c>
      <c r="B818" s="141" t="s">
        <v>1635</v>
      </c>
      <c r="C818" s="142" t="s">
        <v>1634</v>
      </c>
      <c r="D818" s="262">
        <v>0</v>
      </c>
      <c r="E818" s="262">
        <v>0</v>
      </c>
      <c r="F818" s="143" t="str">
        <f t="shared" si="15"/>
        <v>-</v>
      </c>
    </row>
    <row r="819" spans="1:6" customFormat="1" ht="12.75" customHeight="1" x14ac:dyDescent="0.2">
      <c r="A819" s="140" t="s">
        <v>1636</v>
      </c>
      <c r="B819" s="141" t="s">
        <v>1637</v>
      </c>
      <c r="C819" s="142" t="s">
        <v>1636</v>
      </c>
      <c r="D819" s="262">
        <v>16360.28</v>
      </c>
      <c r="E819" s="262">
        <v>15420.98</v>
      </c>
      <c r="F819" s="143">
        <f t="shared" si="15"/>
        <v>94.258655719828752</v>
      </c>
    </row>
    <row r="820" spans="1:6" customFormat="1" ht="24" customHeight="1" x14ac:dyDescent="0.2">
      <c r="A820" s="140" t="s">
        <v>1638</v>
      </c>
      <c r="B820" s="144" t="s">
        <v>1639</v>
      </c>
      <c r="C820" s="142" t="s">
        <v>1638</v>
      </c>
      <c r="D820" s="262">
        <v>0</v>
      </c>
      <c r="E820" s="262">
        <v>0</v>
      </c>
      <c r="F820" s="143" t="str">
        <f t="shared" si="15"/>
        <v>-</v>
      </c>
    </row>
    <row r="821" spans="1:6" customFormat="1" ht="12.75" customHeight="1" x14ac:dyDescent="0.2">
      <c r="A821" s="140" t="s">
        <v>1640</v>
      </c>
      <c r="B821" s="141" t="s">
        <v>1641</v>
      </c>
      <c r="C821" s="142" t="s">
        <v>1640</v>
      </c>
      <c r="D821" s="262">
        <v>0</v>
      </c>
      <c r="E821" s="262">
        <v>0</v>
      </c>
      <c r="F821" s="143" t="str">
        <f t="shared" si="15"/>
        <v>-</v>
      </c>
    </row>
    <row r="822" spans="1:6" customFormat="1" ht="12.75" customHeight="1" x14ac:dyDescent="0.2">
      <c r="A822" s="140" t="s">
        <v>1642</v>
      </c>
      <c r="B822" s="141" t="s">
        <v>1643</v>
      </c>
      <c r="C822" s="142" t="s">
        <v>1642</v>
      </c>
      <c r="D822" s="262">
        <v>0</v>
      </c>
      <c r="E822" s="262">
        <v>0</v>
      </c>
      <c r="F822" s="143" t="str">
        <f t="shared" si="15"/>
        <v>-</v>
      </c>
    </row>
    <row r="823" spans="1:6" customFormat="1" ht="12.75" customHeight="1" x14ac:dyDescent="0.2">
      <c r="A823" s="140" t="s">
        <v>1644</v>
      </c>
      <c r="B823" s="141" t="s">
        <v>1645</v>
      </c>
      <c r="C823" s="142" t="s">
        <v>1644</v>
      </c>
      <c r="D823" s="262">
        <v>130045.79</v>
      </c>
      <c r="E823" s="262">
        <v>146031.38</v>
      </c>
      <c r="F823" s="143">
        <f t="shared" si="15"/>
        <v>112.29227797378141</v>
      </c>
    </row>
    <row r="824" spans="1:6" customFormat="1" ht="12.75" customHeight="1" x14ac:dyDescent="0.2">
      <c r="A824" s="140" t="s">
        <v>1646</v>
      </c>
      <c r="B824" s="141" t="s">
        <v>1647</v>
      </c>
      <c r="C824" s="142" t="s">
        <v>1646</v>
      </c>
      <c r="D824" s="262">
        <v>97181.16</v>
      </c>
      <c r="E824" s="262">
        <v>115451.36</v>
      </c>
      <c r="F824" s="143">
        <f t="shared" si="15"/>
        <v>118.8001460365363</v>
      </c>
    </row>
    <row r="825" spans="1:6" customFormat="1" ht="12.75" customHeight="1" x14ac:dyDescent="0.2">
      <c r="A825" s="140" t="s">
        <v>1648</v>
      </c>
      <c r="B825" s="141" t="s">
        <v>1625</v>
      </c>
      <c r="C825" s="142" t="s">
        <v>1648</v>
      </c>
      <c r="D825" s="262">
        <v>0</v>
      </c>
      <c r="E825" s="262">
        <v>0</v>
      </c>
      <c r="F825" s="143" t="str">
        <f t="shared" si="15"/>
        <v>-</v>
      </c>
    </row>
    <row r="826" spans="1:6" customFormat="1" ht="12.75" customHeight="1" x14ac:dyDescent="0.2">
      <c r="A826" s="140" t="s">
        <v>1649</v>
      </c>
      <c r="B826" s="141" t="s">
        <v>1650</v>
      </c>
      <c r="C826" s="142" t="s">
        <v>1649</v>
      </c>
      <c r="D826" s="262">
        <v>3952.94</v>
      </c>
      <c r="E826" s="262">
        <v>3863.38</v>
      </c>
      <c r="F826" s="143">
        <f t="shared" si="15"/>
        <v>97.73434456379303</v>
      </c>
    </row>
    <row r="827" spans="1:6" customFormat="1" ht="12.75" customHeight="1" x14ac:dyDescent="0.2">
      <c r="A827" s="140" t="s">
        <v>1651</v>
      </c>
      <c r="B827" s="141" t="s">
        <v>1652</v>
      </c>
      <c r="C827" s="142" t="s">
        <v>1651</v>
      </c>
      <c r="D827" s="262">
        <v>0</v>
      </c>
      <c r="E827" s="262">
        <v>0</v>
      </c>
      <c r="F827" s="143" t="str">
        <f t="shared" si="15"/>
        <v>-</v>
      </c>
    </row>
    <row r="828" spans="1:6" customFormat="1" ht="12.75" customHeight="1" x14ac:dyDescent="0.2">
      <c r="A828" s="140" t="s">
        <v>1653</v>
      </c>
      <c r="B828" s="141" t="s">
        <v>1654</v>
      </c>
      <c r="C828" s="142" t="s">
        <v>1653</v>
      </c>
      <c r="D828" s="262">
        <v>290061.89</v>
      </c>
      <c r="E828" s="262">
        <v>387064.7</v>
      </c>
      <c r="F828" s="143">
        <f t="shared" si="15"/>
        <v>133.44210782050686</v>
      </c>
    </row>
    <row r="829" spans="1:6" customFormat="1" ht="12.75" customHeight="1" x14ac:dyDescent="0.2">
      <c r="A829" s="140" t="s">
        <v>1655</v>
      </c>
      <c r="B829" s="141" t="s">
        <v>1656</v>
      </c>
      <c r="C829" s="142" t="s">
        <v>1655</v>
      </c>
      <c r="D829" s="262">
        <v>0</v>
      </c>
      <c r="E829" s="262">
        <v>0</v>
      </c>
      <c r="F829" s="143" t="str">
        <f t="shared" si="15"/>
        <v>-</v>
      </c>
    </row>
    <row r="830" spans="1:6" customFormat="1" ht="12.75" customHeight="1" x14ac:dyDescent="0.2">
      <c r="A830" s="140" t="s">
        <v>1657</v>
      </c>
      <c r="B830" s="141" t="s">
        <v>1658</v>
      </c>
      <c r="C830" s="142" t="s">
        <v>1657</v>
      </c>
      <c r="D830" s="262">
        <v>222518</v>
      </c>
      <c r="E830" s="262">
        <v>20761.27</v>
      </c>
      <c r="F830" s="143">
        <f t="shared" si="15"/>
        <v>9.3301530662687959</v>
      </c>
    </row>
    <row r="831" spans="1:6" customFormat="1" ht="12.75" customHeight="1" x14ac:dyDescent="0.2">
      <c r="A831" s="140" t="s">
        <v>1659</v>
      </c>
      <c r="B831" s="141" t="s">
        <v>1660</v>
      </c>
      <c r="C831" s="142" t="s">
        <v>1659</v>
      </c>
      <c r="D831" s="262">
        <v>0</v>
      </c>
      <c r="E831" s="262">
        <v>0</v>
      </c>
      <c r="F831" s="143" t="str">
        <f t="shared" si="15"/>
        <v>-</v>
      </c>
    </row>
    <row r="832" spans="1:6" customFormat="1" ht="12.75" customHeight="1" x14ac:dyDescent="0.2">
      <c r="A832" s="140" t="s">
        <v>1661</v>
      </c>
      <c r="B832" s="141" t="s">
        <v>1662</v>
      </c>
      <c r="C832" s="142" t="s">
        <v>1661</v>
      </c>
      <c r="D832" s="262">
        <v>0</v>
      </c>
      <c r="E832" s="262">
        <v>0</v>
      </c>
      <c r="F832" s="143" t="str">
        <f t="shared" si="15"/>
        <v>-</v>
      </c>
    </row>
    <row r="833" spans="1:6" customFormat="1" ht="12.75" customHeight="1" x14ac:dyDescent="0.2">
      <c r="A833" s="140" t="s">
        <v>1663</v>
      </c>
      <c r="B833" s="141" t="s">
        <v>1664</v>
      </c>
      <c r="C833" s="142" t="s">
        <v>1663</v>
      </c>
      <c r="D833" s="262">
        <v>0</v>
      </c>
      <c r="E833" s="262">
        <v>0</v>
      </c>
      <c r="F833" s="143" t="str">
        <f t="shared" si="15"/>
        <v>-</v>
      </c>
    </row>
    <row r="834" spans="1:6" customFormat="1" ht="12.75" customHeight="1" x14ac:dyDescent="0.2">
      <c r="A834" s="140" t="s">
        <v>1665</v>
      </c>
      <c r="B834" s="141" t="s">
        <v>1666</v>
      </c>
      <c r="C834" s="142" t="s">
        <v>1665</v>
      </c>
      <c r="D834" s="262">
        <v>0</v>
      </c>
      <c r="E834" s="262">
        <v>0</v>
      </c>
      <c r="F834" s="143" t="str">
        <f t="shared" si="15"/>
        <v>-</v>
      </c>
    </row>
    <row r="835" spans="1:6" customFormat="1" ht="12.75" customHeight="1" x14ac:dyDescent="0.2">
      <c r="A835" s="140" t="s">
        <v>1667</v>
      </c>
      <c r="B835" s="141" t="s">
        <v>1668</v>
      </c>
      <c r="C835" s="142" t="s">
        <v>1667</v>
      </c>
      <c r="D835" s="262">
        <v>0</v>
      </c>
      <c r="E835" s="262">
        <v>0</v>
      </c>
      <c r="F835" s="143" t="str">
        <f t="shared" si="15"/>
        <v>-</v>
      </c>
    </row>
    <row r="836" spans="1:6" customFormat="1" ht="12.75" customHeight="1" x14ac:dyDescent="0.2">
      <c r="A836" s="140" t="s">
        <v>1669</v>
      </c>
      <c r="B836" s="141" t="s">
        <v>1670</v>
      </c>
      <c r="C836" s="142" t="s">
        <v>1669</v>
      </c>
      <c r="D836" s="262">
        <v>0</v>
      </c>
      <c r="E836" s="262">
        <v>0</v>
      </c>
      <c r="F836" s="143" t="str">
        <f t="shared" si="15"/>
        <v>-</v>
      </c>
    </row>
    <row r="837" spans="1:6" customFormat="1" ht="12.75" customHeight="1" x14ac:dyDescent="0.2">
      <c r="A837" s="140" t="s">
        <v>1671</v>
      </c>
      <c r="B837" s="141" t="s">
        <v>1672</v>
      </c>
      <c r="C837" s="142" t="s">
        <v>1671</v>
      </c>
      <c r="D837" s="262">
        <v>0</v>
      </c>
      <c r="E837" s="262">
        <v>0</v>
      </c>
      <c r="F837" s="143" t="str">
        <f t="shared" si="15"/>
        <v>-</v>
      </c>
    </row>
    <row r="838" spans="1:6" customFormat="1" ht="12.75" customHeight="1" x14ac:dyDescent="0.2">
      <c r="A838" s="140" t="s">
        <v>1673</v>
      </c>
      <c r="B838" s="141" t="s">
        <v>1674</v>
      </c>
      <c r="C838" s="142" t="s">
        <v>1673</v>
      </c>
      <c r="D838" s="262">
        <v>0</v>
      </c>
      <c r="E838" s="262">
        <v>0</v>
      </c>
      <c r="F838" s="143" t="str">
        <f t="shared" si="15"/>
        <v>-</v>
      </c>
    </row>
    <row r="839" spans="1:6" customFormat="1" ht="12.75" customHeight="1" x14ac:dyDescent="0.2">
      <c r="A839" s="140" t="s">
        <v>1675</v>
      </c>
      <c r="B839" s="141" t="s">
        <v>1676</v>
      </c>
      <c r="C839" s="142" t="s">
        <v>1675</v>
      </c>
      <c r="D839" s="262">
        <v>0</v>
      </c>
      <c r="E839" s="262">
        <v>0</v>
      </c>
      <c r="F839" s="143" t="str">
        <f t="shared" si="15"/>
        <v>-</v>
      </c>
    </row>
    <row r="840" spans="1:6" customFormat="1" ht="12.75" customHeight="1" x14ac:dyDescent="0.2">
      <c r="A840" s="140" t="s">
        <v>1677</v>
      </c>
      <c r="B840" s="141" t="s">
        <v>1678</v>
      </c>
      <c r="C840" s="142" t="s">
        <v>1677</v>
      </c>
      <c r="D840" s="262">
        <v>0</v>
      </c>
      <c r="E840" s="262">
        <v>0</v>
      </c>
      <c r="F840" s="143" t="str">
        <f t="shared" si="15"/>
        <v>-</v>
      </c>
    </row>
    <row r="841" spans="1:6" customFormat="1" ht="12.75" customHeight="1" x14ac:dyDescent="0.2">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
      <c r="A842" s="140" t="s">
        <v>1681</v>
      </c>
      <c r="B842" s="141" t="s">
        <v>1682</v>
      </c>
      <c r="C842" s="142" t="s">
        <v>1681</v>
      </c>
      <c r="D842" s="262">
        <v>0</v>
      </c>
      <c r="E842" s="262">
        <v>0</v>
      </c>
      <c r="F842" s="143" t="str">
        <f t="shared" si="16"/>
        <v>-</v>
      </c>
    </row>
    <row r="843" spans="1:6" customFormat="1" ht="24" customHeight="1" x14ac:dyDescent="0.2">
      <c r="A843" s="140" t="s">
        <v>1683</v>
      </c>
      <c r="B843" s="141" t="s">
        <v>1684</v>
      </c>
      <c r="C843" s="142" t="s">
        <v>1683</v>
      </c>
      <c r="D843" s="262">
        <v>0</v>
      </c>
      <c r="E843" s="262">
        <v>0</v>
      </c>
      <c r="F843" s="143" t="str">
        <f t="shared" si="16"/>
        <v>-</v>
      </c>
    </row>
    <row r="844" spans="1:6" customFormat="1" ht="24" customHeight="1" x14ac:dyDescent="0.2">
      <c r="A844" s="140" t="s">
        <v>1685</v>
      </c>
      <c r="B844" s="141" t="s">
        <v>1686</v>
      </c>
      <c r="C844" s="142" t="s">
        <v>1685</v>
      </c>
      <c r="D844" s="262">
        <v>0</v>
      </c>
      <c r="E844" s="262">
        <v>0</v>
      </c>
      <c r="F844" s="143" t="str">
        <f t="shared" si="16"/>
        <v>-</v>
      </c>
    </row>
    <row r="845" spans="1:6" customFormat="1" ht="12.75" customHeight="1" x14ac:dyDescent="0.2">
      <c r="A845" s="140" t="s">
        <v>1687</v>
      </c>
      <c r="B845" s="141" t="s">
        <v>1688</v>
      </c>
      <c r="C845" s="142" t="s">
        <v>1687</v>
      </c>
      <c r="D845" s="262">
        <v>0</v>
      </c>
      <c r="E845" s="262">
        <v>0</v>
      </c>
      <c r="F845" s="143" t="str">
        <f t="shared" si="16"/>
        <v>-</v>
      </c>
    </row>
    <row r="846" spans="1:6" customFormat="1" ht="24" customHeight="1" x14ac:dyDescent="0.2">
      <c r="A846" s="140" t="s">
        <v>1689</v>
      </c>
      <c r="B846" s="141" t="s">
        <v>1690</v>
      </c>
      <c r="C846" s="142" t="s">
        <v>1689</v>
      </c>
      <c r="D846" s="262">
        <v>0</v>
      </c>
      <c r="E846" s="262">
        <v>0</v>
      </c>
      <c r="F846" s="143" t="str">
        <f t="shared" si="16"/>
        <v>-</v>
      </c>
    </row>
    <row r="847" spans="1:6" customFormat="1" ht="12.75" customHeight="1" x14ac:dyDescent="0.2">
      <c r="A847" s="140" t="s">
        <v>1691</v>
      </c>
      <c r="B847" s="141" t="s">
        <v>1692</v>
      </c>
      <c r="C847" s="142" t="s">
        <v>1691</v>
      </c>
      <c r="D847" s="262">
        <v>0</v>
      </c>
      <c r="E847" s="262">
        <v>0</v>
      </c>
      <c r="F847" s="143" t="str">
        <f t="shared" si="16"/>
        <v>-</v>
      </c>
    </row>
    <row r="848" spans="1:6" customFormat="1" ht="24" customHeight="1" x14ac:dyDescent="0.2">
      <c r="A848" s="140" t="s">
        <v>1693</v>
      </c>
      <c r="B848" s="141" t="s">
        <v>1694</v>
      </c>
      <c r="C848" s="142" t="s">
        <v>1693</v>
      </c>
      <c r="D848" s="262">
        <v>0</v>
      </c>
      <c r="E848" s="262">
        <v>0</v>
      </c>
      <c r="F848" s="143" t="str">
        <f t="shared" si="16"/>
        <v>-</v>
      </c>
    </row>
    <row r="849" spans="1:6" customFormat="1" ht="24" customHeight="1" x14ac:dyDescent="0.2">
      <c r="A849" s="140" t="s">
        <v>1695</v>
      </c>
      <c r="B849" s="141" t="s">
        <v>1696</v>
      </c>
      <c r="C849" s="142" t="s">
        <v>1695</v>
      </c>
      <c r="D849" s="262">
        <v>0</v>
      </c>
      <c r="E849" s="262">
        <v>0</v>
      </c>
      <c r="F849" s="143" t="str">
        <f t="shared" si="16"/>
        <v>-</v>
      </c>
    </row>
    <row r="850" spans="1:6" customFormat="1" ht="12.75" customHeight="1" x14ac:dyDescent="0.2">
      <c r="A850" s="140" t="s">
        <v>1697</v>
      </c>
      <c r="B850" s="141" t="s">
        <v>1698</v>
      </c>
      <c r="C850" s="142" t="s">
        <v>1697</v>
      </c>
      <c r="D850" s="262">
        <v>0</v>
      </c>
      <c r="E850" s="262">
        <v>0</v>
      </c>
      <c r="F850" s="143" t="str">
        <f t="shared" si="16"/>
        <v>-</v>
      </c>
    </row>
    <row r="851" spans="1:6" customFormat="1" ht="12.75" customHeight="1" x14ac:dyDescent="0.2">
      <c r="A851" s="140" t="s">
        <v>1699</v>
      </c>
      <c r="B851" s="141" t="s">
        <v>1700</v>
      </c>
      <c r="C851" s="142" t="s">
        <v>1699</v>
      </c>
      <c r="D851" s="262">
        <v>0</v>
      </c>
      <c r="E851" s="262">
        <v>0</v>
      </c>
      <c r="F851" s="143" t="str">
        <f t="shared" si="16"/>
        <v>-</v>
      </c>
    </row>
    <row r="852" spans="1:6" customFormat="1" ht="24" customHeight="1" x14ac:dyDescent="0.2">
      <c r="A852" s="140" t="s">
        <v>1701</v>
      </c>
      <c r="B852" s="144" t="s">
        <v>1702</v>
      </c>
      <c r="C852" s="142" t="s">
        <v>1701</v>
      </c>
      <c r="D852" s="262">
        <v>0</v>
      </c>
      <c r="E852" s="262">
        <v>0</v>
      </c>
      <c r="F852" s="143" t="str">
        <f t="shared" si="16"/>
        <v>-</v>
      </c>
    </row>
    <row r="853" spans="1:6" customFormat="1" ht="24" customHeight="1" x14ac:dyDescent="0.2">
      <c r="A853" s="140" t="s">
        <v>1703</v>
      </c>
      <c r="B853" s="144" t="s">
        <v>1704</v>
      </c>
      <c r="C853" s="142" t="s">
        <v>1703</v>
      </c>
      <c r="D853" s="262">
        <v>0</v>
      </c>
      <c r="E853" s="262">
        <v>0</v>
      </c>
      <c r="F853" s="143" t="str">
        <f t="shared" si="16"/>
        <v>-</v>
      </c>
    </row>
    <row r="854" spans="1:6" customFormat="1" ht="24" customHeight="1" x14ac:dyDescent="0.2">
      <c r="A854" s="140" t="s">
        <v>1705</v>
      </c>
      <c r="B854" s="141" t="s">
        <v>1706</v>
      </c>
      <c r="C854" s="142" t="s">
        <v>1705</v>
      </c>
      <c r="D854" s="262">
        <v>0</v>
      </c>
      <c r="E854" s="262">
        <v>0</v>
      </c>
      <c r="F854" s="143" t="str">
        <f t="shared" si="16"/>
        <v>-</v>
      </c>
    </row>
    <row r="855" spans="1:6" customFormat="1" ht="24" customHeight="1" x14ac:dyDescent="0.2">
      <c r="A855" s="140" t="s">
        <v>1707</v>
      </c>
      <c r="B855" s="144" t="s">
        <v>1708</v>
      </c>
      <c r="C855" s="142" t="s">
        <v>1707</v>
      </c>
      <c r="D855" s="262">
        <v>0</v>
      </c>
      <c r="E855" s="262">
        <v>0</v>
      </c>
      <c r="F855" s="143" t="str">
        <f t="shared" si="16"/>
        <v>-</v>
      </c>
    </row>
    <row r="856" spans="1:6" customFormat="1" ht="24" customHeight="1" x14ac:dyDescent="0.2">
      <c r="A856" s="140" t="s">
        <v>1709</v>
      </c>
      <c r="B856" s="141" t="s">
        <v>1710</v>
      </c>
      <c r="C856" s="142" t="s">
        <v>1709</v>
      </c>
      <c r="D856" s="262">
        <v>0</v>
      </c>
      <c r="E856" s="262">
        <v>0</v>
      </c>
      <c r="F856" s="143" t="str">
        <f t="shared" si="16"/>
        <v>-</v>
      </c>
    </row>
    <row r="857" spans="1:6" customFormat="1" ht="12.75" customHeight="1" x14ac:dyDescent="0.2">
      <c r="A857" s="140" t="s">
        <v>1711</v>
      </c>
      <c r="B857" s="141" t="s">
        <v>1712</v>
      </c>
      <c r="C857" s="142" t="s">
        <v>1711</v>
      </c>
      <c r="D857" s="262">
        <v>0</v>
      </c>
      <c r="E857" s="262">
        <v>0</v>
      </c>
      <c r="F857" s="143" t="str">
        <f t="shared" si="16"/>
        <v>-</v>
      </c>
    </row>
    <row r="858" spans="1:6" customFormat="1" ht="12.75" customHeight="1" x14ac:dyDescent="0.2">
      <c r="A858" s="140" t="s">
        <v>1713</v>
      </c>
      <c r="B858" s="141" t="s">
        <v>1714</v>
      </c>
      <c r="C858" s="142" t="s">
        <v>1713</v>
      </c>
      <c r="D858" s="262">
        <v>0</v>
      </c>
      <c r="E858" s="262">
        <v>0</v>
      </c>
      <c r="F858" s="143" t="str">
        <f t="shared" si="16"/>
        <v>-</v>
      </c>
    </row>
    <row r="859" spans="1:6" customFormat="1" ht="12.75" customHeight="1" x14ac:dyDescent="0.2">
      <c r="A859" s="140" t="s">
        <v>1715</v>
      </c>
      <c r="B859" s="141" t="s">
        <v>1716</v>
      </c>
      <c r="C859" s="142" t="s">
        <v>1715</v>
      </c>
      <c r="D859" s="262">
        <v>0</v>
      </c>
      <c r="E859" s="262">
        <v>0</v>
      </c>
      <c r="F859" s="143" t="str">
        <f t="shared" si="16"/>
        <v>-</v>
      </c>
    </row>
    <row r="860" spans="1:6" customFormat="1" ht="12.75" customHeight="1" x14ac:dyDescent="0.2">
      <c r="A860" s="140" t="s">
        <v>1717</v>
      </c>
      <c r="B860" s="141" t="s">
        <v>1718</v>
      </c>
      <c r="C860" s="142" t="s">
        <v>1717</v>
      </c>
      <c r="D860" s="262">
        <v>0</v>
      </c>
      <c r="E860" s="262">
        <v>0</v>
      </c>
      <c r="F860" s="143" t="str">
        <f t="shared" si="16"/>
        <v>-</v>
      </c>
    </row>
    <row r="861" spans="1:6" customFormat="1" ht="12.75" customHeight="1" x14ac:dyDescent="0.2">
      <c r="A861" s="140" t="s">
        <v>1719</v>
      </c>
      <c r="B861" s="141" t="s">
        <v>1720</v>
      </c>
      <c r="C861" s="142" t="s">
        <v>1719</v>
      </c>
      <c r="D861" s="262">
        <v>0</v>
      </c>
      <c r="E861" s="262">
        <v>0</v>
      </c>
      <c r="F861" s="143" t="str">
        <f t="shared" si="16"/>
        <v>-</v>
      </c>
    </row>
    <row r="862" spans="1:6" customFormat="1" ht="12.75" customHeight="1" x14ac:dyDescent="0.2">
      <c r="A862" s="140" t="s">
        <v>1721</v>
      </c>
      <c r="B862" s="141" t="s">
        <v>1722</v>
      </c>
      <c r="C862" s="142" t="s">
        <v>1721</v>
      </c>
      <c r="D862" s="262">
        <v>0</v>
      </c>
      <c r="E862" s="262">
        <v>0</v>
      </c>
      <c r="F862" s="143" t="str">
        <f t="shared" si="16"/>
        <v>-</v>
      </c>
    </row>
    <row r="863" spans="1:6" customFormat="1" ht="12.75" customHeight="1" x14ac:dyDescent="0.2">
      <c r="A863" s="140" t="s">
        <v>1723</v>
      </c>
      <c r="B863" s="141" t="s">
        <v>1724</v>
      </c>
      <c r="C863" s="142" t="s">
        <v>1723</v>
      </c>
      <c r="D863" s="262">
        <v>0</v>
      </c>
      <c r="E863" s="262">
        <v>0</v>
      </c>
      <c r="F863" s="143" t="str">
        <f t="shared" si="16"/>
        <v>-</v>
      </c>
    </row>
    <row r="864" spans="1:6" customFormat="1" ht="12.75" customHeight="1" x14ac:dyDescent="0.2">
      <c r="A864" s="140" t="s">
        <v>1725</v>
      </c>
      <c r="B864" s="141" t="s">
        <v>1726</v>
      </c>
      <c r="C864" s="142" t="s">
        <v>1725</v>
      </c>
      <c r="D864" s="262">
        <v>0</v>
      </c>
      <c r="E864" s="262">
        <v>0</v>
      </c>
      <c r="F864" s="143" t="str">
        <f t="shared" si="16"/>
        <v>-</v>
      </c>
    </row>
    <row r="865" spans="1:6" customFormat="1" ht="12.75" customHeight="1" x14ac:dyDescent="0.2">
      <c r="A865" s="140" t="s">
        <v>1727</v>
      </c>
      <c r="B865" s="141" t="s">
        <v>1728</v>
      </c>
      <c r="C865" s="142" t="s">
        <v>1727</v>
      </c>
      <c r="D865" s="262">
        <v>0</v>
      </c>
      <c r="E865" s="262">
        <v>0</v>
      </c>
      <c r="F865" s="143" t="str">
        <f t="shared" si="16"/>
        <v>-</v>
      </c>
    </row>
    <row r="866" spans="1:6" customFormat="1" ht="12.75" customHeight="1" x14ac:dyDescent="0.2">
      <c r="A866" s="140" t="s">
        <v>1729</v>
      </c>
      <c r="B866" s="141" t="s">
        <v>1730</v>
      </c>
      <c r="C866" s="142" t="s">
        <v>1729</v>
      </c>
      <c r="D866" s="262">
        <v>0</v>
      </c>
      <c r="E866" s="262">
        <v>0</v>
      </c>
      <c r="F866" s="143" t="str">
        <f t="shared" si="16"/>
        <v>-</v>
      </c>
    </row>
    <row r="867" spans="1:6" customFormat="1" ht="12.75" customHeight="1" x14ac:dyDescent="0.2">
      <c r="A867" s="140" t="s">
        <v>1731</v>
      </c>
      <c r="B867" s="141" t="s">
        <v>1732</v>
      </c>
      <c r="C867" s="142" t="s">
        <v>1731</v>
      </c>
      <c r="D867" s="262">
        <v>0</v>
      </c>
      <c r="E867" s="262">
        <v>0</v>
      </c>
      <c r="F867" s="143" t="str">
        <f t="shared" si="16"/>
        <v>-</v>
      </c>
    </row>
    <row r="868" spans="1:6" customFormat="1" ht="12.75" customHeight="1" x14ac:dyDescent="0.2">
      <c r="A868" s="140" t="s">
        <v>1733</v>
      </c>
      <c r="B868" s="141" t="s">
        <v>1734</v>
      </c>
      <c r="C868" s="142" t="s">
        <v>1733</v>
      </c>
      <c r="D868" s="262">
        <v>0</v>
      </c>
      <c r="E868" s="262">
        <v>0</v>
      </c>
      <c r="F868" s="143" t="str">
        <f t="shared" si="16"/>
        <v>-</v>
      </c>
    </row>
    <row r="869" spans="1:6" customFormat="1" ht="24" customHeight="1" x14ac:dyDescent="0.2">
      <c r="A869" s="140" t="s">
        <v>1735</v>
      </c>
      <c r="B869" s="144" t="s">
        <v>1736</v>
      </c>
      <c r="C869" s="142" t="s">
        <v>1735</v>
      </c>
      <c r="D869" s="262">
        <v>0</v>
      </c>
      <c r="E869" s="262">
        <v>0</v>
      </c>
      <c r="F869" s="143" t="str">
        <f t="shared" si="16"/>
        <v>-</v>
      </c>
    </row>
    <row r="870" spans="1:6" customFormat="1" ht="24" customHeight="1" x14ac:dyDescent="0.2">
      <c r="A870" s="140" t="s">
        <v>1737</v>
      </c>
      <c r="B870" s="144" t="s">
        <v>1738</v>
      </c>
      <c r="C870" s="142" t="s">
        <v>1737</v>
      </c>
      <c r="D870" s="262">
        <v>0</v>
      </c>
      <c r="E870" s="262">
        <v>0</v>
      </c>
      <c r="F870" s="143" t="str">
        <f t="shared" si="16"/>
        <v>-</v>
      </c>
    </row>
    <row r="871" spans="1:6" customFormat="1" ht="24" customHeight="1" x14ac:dyDescent="0.2">
      <c r="A871" s="140" t="s">
        <v>1739</v>
      </c>
      <c r="B871" s="141" t="s">
        <v>1740</v>
      </c>
      <c r="C871" s="142" t="s">
        <v>1739</v>
      </c>
      <c r="D871" s="262">
        <v>0</v>
      </c>
      <c r="E871" s="262">
        <v>0</v>
      </c>
      <c r="F871" s="143" t="str">
        <f t="shared" si="16"/>
        <v>-</v>
      </c>
    </row>
    <row r="872" spans="1:6" customFormat="1" ht="24" customHeight="1" x14ac:dyDescent="0.2">
      <c r="A872" s="140" t="s">
        <v>1741</v>
      </c>
      <c r="B872" s="141" t="s">
        <v>1742</v>
      </c>
      <c r="C872" s="142" t="s">
        <v>1741</v>
      </c>
      <c r="D872" s="262">
        <v>0</v>
      </c>
      <c r="E872" s="262">
        <v>0</v>
      </c>
      <c r="F872" s="143" t="str">
        <f t="shared" si="16"/>
        <v>-</v>
      </c>
    </row>
    <row r="873" spans="1:6" customFormat="1" ht="12.75" customHeight="1" x14ac:dyDescent="0.2">
      <c r="A873" s="140" t="s">
        <v>1743</v>
      </c>
      <c r="B873" s="141" t="s">
        <v>1744</v>
      </c>
      <c r="C873" s="142" t="s">
        <v>1743</v>
      </c>
      <c r="D873" s="262">
        <v>0</v>
      </c>
      <c r="E873" s="262">
        <v>0</v>
      </c>
      <c r="F873" s="143" t="str">
        <f t="shared" si="16"/>
        <v>-</v>
      </c>
    </row>
    <row r="874" spans="1:6" customFormat="1" ht="12.75" customHeight="1" x14ac:dyDescent="0.2">
      <c r="A874" s="140" t="s">
        <v>1745</v>
      </c>
      <c r="B874" s="141" t="s">
        <v>1746</v>
      </c>
      <c r="C874" s="142" t="s">
        <v>1745</v>
      </c>
      <c r="D874" s="262">
        <v>0</v>
      </c>
      <c r="E874" s="262">
        <v>0</v>
      </c>
      <c r="F874" s="143" t="str">
        <f t="shared" si="16"/>
        <v>-</v>
      </c>
    </row>
    <row r="875" spans="1:6" customFormat="1" ht="12.75" customHeight="1" x14ac:dyDescent="0.2">
      <c r="A875" s="140" t="s">
        <v>1747</v>
      </c>
      <c r="B875" s="141" t="s">
        <v>1748</v>
      </c>
      <c r="C875" s="142" t="s">
        <v>1747</v>
      </c>
      <c r="D875" s="262">
        <v>0</v>
      </c>
      <c r="E875" s="262">
        <v>0</v>
      </c>
      <c r="F875" s="143" t="str">
        <f t="shared" si="16"/>
        <v>-</v>
      </c>
    </row>
    <row r="876" spans="1:6" customFormat="1" ht="12.75" customHeight="1" x14ac:dyDescent="0.2">
      <c r="A876" s="140" t="s">
        <v>1749</v>
      </c>
      <c r="B876" s="141" t="s">
        <v>1750</v>
      </c>
      <c r="C876" s="142" t="s">
        <v>1749</v>
      </c>
      <c r="D876" s="262">
        <v>0</v>
      </c>
      <c r="E876" s="262">
        <v>0</v>
      </c>
      <c r="F876" s="143" t="str">
        <f t="shared" si="16"/>
        <v>-</v>
      </c>
    </row>
    <row r="877" spans="1:6" customFormat="1" ht="12.75" customHeight="1" x14ac:dyDescent="0.2">
      <c r="A877" s="140" t="s">
        <v>1751</v>
      </c>
      <c r="B877" s="141" t="s">
        <v>1752</v>
      </c>
      <c r="C877" s="142" t="s">
        <v>1751</v>
      </c>
      <c r="D877" s="262">
        <v>0</v>
      </c>
      <c r="E877" s="262">
        <v>0</v>
      </c>
      <c r="F877" s="143" t="str">
        <f t="shared" si="16"/>
        <v>-</v>
      </c>
    </row>
    <row r="878" spans="1:6" customFormat="1" ht="12.75" customHeight="1" x14ac:dyDescent="0.2">
      <c r="A878" s="140" t="s">
        <v>1753</v>
      </c>
      <c r="B878" s="141" t="s">
        <v>1754</v>
      </c>
      <c r="C878" s="142" t="s">
        <v>1753</v>
      </c>
      <c r="D878" s="262">
        <v>0</v>
      </c>
      <c r="E878" s="262">
        <v>0</v>
      </c>
      <c r="F878" s="143" t="str">
        <f t="shared" si="16"/>
        <v>-</v>
      </c>
    </row>
    <row r="879" spans="1:6" customFormat="1" ht="12.75" customHeight="1" x14ac:dyDescent="0.2">
      <c r="A879" s="140" t="s">
        <v>1755</v>
      </c>
      <c r="B879" s="141" t="s">
        <v>1756</v>
      </c>
      <c r="C879" s="142" t="s">
        <v>1755</v>
      </c>
      <c r="D879" s="262">
        <v>0</v>
      </c>
      <c r="E879" s="262">
        <v>0</v>
      </c>
      <c r="F879" s="143" t="str">
        <f t="shared" si="16"/>
        <v>-</v>
      </c>
    </row>
    <row r="880" spans="1:6" customFormat="1" ht="12.75" customHeight="1" x14ac:dyDescent="0.2">
      <c r="A880" s="140" t="s">
        <v>1757</v>
      </c>
      <c r="B880" s="141" t="s">
        <v>1758</v>
      </c>
      <c r="C880" s="142" t="s">
        <v>1757</v>
      </c>
      <c r="D880" s="262">
        <v>0</v>
      </c>
      <c r="E880" s="262">
        <v>0</v>
      </c>
      <c r="F880" s="143" t="str">
        <f t="shared" si="16"/>
        <v>-</v>
      </c>
    </row>
    <row r="881" spans="1:6" customFormat="1" ht="12.75" customHeight="1" x14ac:dyDescent="0.2">
      <c r="A881" s="140" t="s">
        <v>1759</v>
      </c>
      <c r="B881" s="141" t="s">
        <v>1760</v>
      </c>
      <c r="C881" s="142" t="s">
        <v>1759</v>
      </c>
      <c r="D881" s="262">
        <v>0</v>
      </c>
      <c r="E881" s="262">
        <v>0</v>
      </c>
      <c r="F881" s="143" t="str">
        <f t="shared" si="16"/>
        <v>-</v>
      </c>
    </row>
    <row r="882" spans="1:6" customFormat="1" ht="24" customHeight="1" x14ac:dyDescent="0.2">
      <c r="A882" s="140" t="s">
        <v>1761</v>
      </c>
      <c r="B882" s="141" t="s">
        <v>1762</v>
      </c>
      <c r="C882" s="142" t="s">
        <v>1761</v>
      </c>
      <c r="D882" s="262">
        <v>0</v>
      </c>
      <c r="E882" s="262">
        <v>0</v>
      </c>
      <c r="F882" s="143" t="str">
        <f t="shared" si="16"/>
        <v>-</v>
      </c>
    </row>
    <row r="883" spans="1:6" customFormat="1" ht="24" customHeight="1" x14ac:dyDescent="0.2">
      <c r="A883" s="140" t="s">
        <v>1763</v>
      </c>
      <c r="B883" s="141" t="s">
        <v>1764</v>
      </c>
      <c r="C883" s="142" t="s">
        <v>1763</v>
      </c>
      <c r="D883" s="262">
        <v>0</v>
      </c>
      <c r="E883" s="262">
        <v>0</v>
      </c>
      <c r="F883" s="143" t="str">
        <f t="shared" si="16"/>
        <v>-</v>
      </c>
    </row>
    <row r="884" spans="1:6" customFormat="1" ht="12.75" customHeight="1" x14ac:dyDescent="0.2">
      <c r="A884" s="140" t="s">
        <v>1765</v>
      </c>
      <c r="B884" s="141" t="s">
        <v>1766</v>
      </c>
      <c r="C884" s="142" t="s">
        <v>1765</v>
      </c>
      <c r="D884" s="262">
        <v>0</v>
      </c>
      <c r="E884" s="262">
        <v>0</v>
      </c>
      <c r="F884" s="143" t="str">
        <f t="shared" si="16"/>
        <v>-</v>
      </c>
    </row>
    <row r="885" spans="1:6" customFormat="1" ht="24" customHeight="1" x14ac:dyDescent="0.2">
      <c r="A885" s="140" t="s">
        <v>1767</v>
      </c>
      <c r="B885" s="141" t="s">
        <v>1768</v>
      </c>
      <c r="C885" s="142" t="s">
        <v>1767</v>
      </c>
      <c r="D885" s="262">
        <v>230300.44</v>
      </c>
      <c r="E885" s="262">
        <v>0</v>
      </c>
      <c r="F885" s="143">
        <f t="shared" si="16"/>
        <v>0</v>
      </c>
    </row>
    <row r="886" spans="1:6" customFormat="1" ht="24" customHeight="1" x14ac:dyDescent="0.2">
      <c r="A886" s="140" t="s">
        <v>1769</v>
      </c>
      <c r="B886" s="141" t="s">
        <v>1770</v>
      </c>
      <c r="C886" s="142" t="s">
        <v>1769</v>
      </c>
      <c r="D886" s="262">
        <v>963271.25</v>
      </c>
      <c r="E886" s="262">
        <v>305066.71999999997</v>
      </c>
      <c r="F886" s="143">
        <f t="shared" si="16"/>
        <v>31.66986661337603</v>
      </c>
    </row>
    <row r="887" spans="1:6" customFormat="1" ht="24" customHeight="1" x14ac:dyDescent="0.2">
      <c r="A887" s="140" t="s">
        <v>1771</v>
      </c>
      <c r="B887" s="141" t="s">
        <v>1772</v>
      </c>
      <c r="C887" s="142" t="s">
        <v>1771</v>
      </c>
      <c r="D887" s="262">
        <v>0</v>
      </c>
      <c r="E887" s="262">
        <v>0</v>
      </c>
      <c r="F887" s="143" t="str">
        <f t="shared" si="16"/>
        <v>-</v>
      </c>
    </row>
    <row r="888" spans="1:6" customFormat="1" ht="24" customHeight="1" x14ac:dyDescent="0.2">
      <c r="A888" s="140" t="s">
        <v>1773</v>
      </c>
      <c r="B888" s="141" t="s">
        <v>1774</v>
      </c>
      <c r="C888" s="142" t="s">
        <v>1773</v>
      </c>
      <c r="D888" s="262">
        <v>0</v>
      </c>
      <c r="E888" s="262">
        <v>0</v>
      </c>
      <c r="F888" s="143" t="str">
        <f t="shared" si="16"/>
        <v>-</v>
      </c>
    </row>
    <row r="889" spans="1:6" customFormat="1" ht="24" customHeight="1" x14ac:dyDescent="0.2">
      <c r="A889" s="140" t="s">
        <v>1775</v>
      </c>
      <c r="B889" s="144" t="s">
        <v>1776</v>
      </c>
      <c r="C889" s="142" t="s">
        <v>1775</v>
      </c>
      <c r="D889" s="262">
        <v>0</v>
      </c>
      <c r="E889" s="262">
        <v>0</v>
      </c>
      <c r="F889" s="143" t="str">
        <f t="shared" si="16"/>
        <v>-</v>
      </c>
    </row>
    <row r="890" spans="1:6" customFormat="1" ht="24" customHeight="1" x14ac:dyDescent="0.2">
      <c r="A890" s="140" t="s">
        <v>1777</v>
      </c>
      <c r="B890" s="144" t="s">
        <v>1778</v>
      </c>
      <c r="C890" s="142" t="s">
        <v>1777</v>
      </c>
      <c r="D890" s="262">
        <v>0</v>
      </c>
      <c r="E890" s="262">
        <v>0</v>
      </c>
      <c r="F890" s="143" t="str">
        <f t="shared" si="16"/>
        <v>-</v>
      </c>
    </row>
    <row r="891" spans="1:6" customFormat="1" ht="12.75" customHeight="1" x14ac:dyDescent="0.2">
      <c r="A891" s="140" t="s">
        <v>1779</v>
      </c>
      <c r="B891" s="141" t="s">
        <v>1780</v>
      </c>
      <c r="C891" s="142" t="s">
        <v>1779</v>
      </c>
      <c r="D891" s="262">
        <v>0</v>
      </c>
      <c r="E891" s="262">
        <v>0</v>
      </c>
      <c r="F891" s="143" t="str">
        <f t="shared" si="16"/>
        <v>-</v>
      </c>
    </row>
    <row r="892" spans="1:6" customFormat="1" ht="12.75" customHeight="1" x14ac:dyDescent="0.2">
      <c r="A892" s="140" t="s">
        <v>1781</v>
      </c>
      <c r="B892" s="141" t="s">
        <v>1782</v>
      </c>
      <c r="C892" s="142" t="s">
        <v>1781</v>
      </c>
      <c r="D892" s="262">
        <v>0</v>
      </c>
      <c r="E892" s="262">
        <v>0</v>
      </c>
      <c r="F892" s="143" t="str">
        <f t="shared" si="16"/>
        <v>-</v>
      </c>
    </row>
    <row r="893" spans="1:6" customFormat="1" ht="12.75" customHeight="1" x14ac:dyDescent="0.2">
      <c r="A893" s="140" t="s">
        <v>1783</v>
      </c>
      <c r="B893" s="141" t="s">
        <v>1784</v>
      </c>
      <c r="C893" s="142" t="s">
        <v>1783</v>
      </c>
      <c r="D893" s="262">
        <v>0</v>
      </c>
      <c r="E893" s="262">
        <v>0</v>
      </c>
      <c r="F893" s="143" t="str">
        <f t="shared" si="16"/>
        <v>-</v>
      </c>
    </row>
    <row r="894" spans="1:6" customFormat="1" ht="12.75" customHeight="1" x14ac:dyDescent="0.2">
      <c r="A894" s="140" t="s">
        <v>1785</v>
      </c>
      <c r="B894" s="141" t="s">
        <v>1786</v>
      </c>
      <c r="C894" s="142" t="s">
        <v>1785</v>
      </c>
      <c r="D894" s="262">
        <v>0</v>
      </c>
      <c r="E894" s="262">
        <v>0</v>
      </c>
      <c r="F894" s="143" t="str">
        <f t="shared" si="16"/>
        <v>-</v>
      </c>
    </row>
    <row r="895" spans="1:6" customFormat="1" ht="12.75" customHeight="1" x14ac:dyDescent="0.2">
      <c r="A895" s="140" t="s">
        <v>1787</v>
      </c>
      <c r="B895" s="141" t="s">
        <v>1788</v>
      </c>
      <c r="C895" s="142" t="s">
        <v>1787</v>
      </c>
      <c r="D895" s="262">
        <v>0</v>
      </c>
      <c r="E895" s="262">
        <v>0</v>
      </c>
      <c r="F895" s="143" t="str">
        <f t="shared" si="16"/>
        <v>-</v>
      </c>
    </row>
    <row r="896" spans="1:6" customFormat="1" ht="12.75" customHeight="1" x14ac:dyDescent="0.2">
      <c r="A896" s="140" t="s">
        <v>1789</v>
      </c>
      <c r="B896" s="141" t="s">
        <v>1790</v>
      </c>
      <c r="C896" s="142" t="s">
        <v>1789</v>
      </c>
      <c r="D896" s="262">
        <v>0</v>
      </c>
      <c r="E896" s="262">
        <v>0</v>
      </c>
      <c r="F896" s="143" t="str">
        <f t="shared" si="16"/>
        <v>-</v>
      </c>
    </row>
    <row r="897" spans="1:6" customFormat="1" ht="24" customHeight="1" x14ac:dyDescent="0.2">
      <c r="A897" s="140" t="s">
        <v>1791</v>
      </c>
      <c r="B897" s="141" t="s">
        <v>1792</v>
      </c>
      <c r="C897" s="142" t="s">
        <v>1791</v>
      </c>
      <c r="D897" s="262">
        <v>0</v>
      </c>
      <c r="E897" s="262">
        <v>0</v>
      </c>
      <c r="F897" s="143" t="str">
        <f t="shared" si="16"/>
        <v>-</v>
      </c>
    </row>
    <row r="898" spans="1:6" customFormat="1" ht="12.75" customHeight="1" x14ac:dyDescent="0.2">
      <c r="A898" s="140" t="s">
        <v>1793</v>
      </c>
      <c r="B898" s="141" t="s">
        <v>1794</v>
      </c>
      <c r="C898" s="142" t="s">
        <v>1793</v>
      </c>
      <c r="D898" s="262">
        <v>0</v>
      </c>
      <c r="E898" s="262">
        <v>0</v>
      </c>
      <c r="F898" s="143" t="str">
        <f t="shared" si="16"/>
        <v>-</v>
      </c>
    </row>
    <row r="899" spans="1:6" customFormat="1" ht="12.75" customHeight="1" x14ac:dyDescent="0.2">
      <c r="A899" s="140" t="s">
        <v>1795</v>
      </c>
      <c r="B899" s="141" t="s">
        <v>1796</v>
      </c>
      <c r="C899" s="142" t="s">
        <v>1795</v>
      </c>
      <c r="D899" s="262">
        <v>0</v>
      </c>
      <c r="E899" s="262">
        <v>0</v>
      </c>
      <c r="F899" s="143" t="str">
        <f t="shared" si="16"/>
        <v>-</v>
      </c>
    </row>
    <row r="900" spans="1:6" customFormat="1" ht="12.75" customHeight="1" x14ac:dyDescent="0.2">
      <c r="A900" s="140" t="s">
        <v>1797</v>
      </c>
      <c r="B900" s="141" t="s">
        <v>1798</v>
      </c>
      <c r="C900" s="142" t="s">
        <v>1797</v>
      </c>
      <c r="D900" s="262">
        <v>0</v>
      </c>
      <c r="E900" s="262">
        <v>0</v>
      </c>
      <c r="F900" s="143" t="str">
        <f t="shared" si="16"/>
        <v>-</v>
      </c>
    </row>
    <row r="901" spans="1:6" customFormat="1" ht="12.75" customHeight="1" x14ac:dyDescent="0.2">
      <c r="A901" s="140" t="s">
        <v>1799</v>
      </c>
      <c r="B901" s="141" t="s">
        <v>1800</v>
      </c>
      <c r="C901" s="142" t="s">
        <v>1799</v>
      </c>
      <c r="D901" s="262">
        <v>0</v>
      </c>
      <c r="E901" s="262">
        <v>0</v>
      </c>
      <c r="F901" s="143" t="str">
        <f t="shared" si="16"/>
        <v>-</v>
      </c>
    </row>
    <row r="902" spans="1:6" customFormat="1" ht="12.75" customHeight="1" x14ac:dyDescent="0.2">
      <c r="A902" s="140" t="s">
        <v>1801</v>
      </c>
      <c r="B902" s="141" t="s">
        <v>1802</v>
      </c>
      <c r="C902" s="142" t="s">
        <v>1801</v>
      </c>
      <c r="D902" s="262">
        <v>0</v>
      </c>
      <c r="E902" s="262">
        <v>0</v>
      </c>
      <c r="F902" s="143" t="str">
        <f t="shared" si="16"/>
        <v>-</v>
      </c>
    </row>
    <row r="903" spans="1:6" customFormat="1" ht="12.75" customHeight="1" x14ac:dyDescent="0.2">
      <c r="A903" s="140" t="s">
        <v>1803</v>
      </c>
      <c r="B903" s="141" t="s">
        <v>1804</v>
      </c>
      <c r="C903" s="142" t="s">
        <v>1803</v>
      </c>
      <c r="D903" s="262">
        <v>0</v>
      </c>
      <c r="E903" s="262">
        <v>0</v>
      </c>
      <c r="F903" s="143" t="str">
        <f t="shared" si="16"/>
        <v>-</v>
      </c>
    </row>
    <row r="904" spans="1:6" customFormat="1" ht="12.75" customHeight="1" x14ac:dyDescent="0.2">
      <c r="A904" s="140" t="s">
        <v>1805</v>
      </c>
      <c r="B904" s="141" t="s">
        <v>1806</v>
      </c>
      <c r="C904" s="142" t="s">
        <v>1805</v>
      </c>
      <c r="D904" s="262">
        <v>0</v>
      </c>
      <c r="E904" s="262">
        <v>0</v>
      </c>
      <c r="F904" s="143" t="str">
        <f t="shared" si="16"/>
        <v>-</v>
      </c>
    </row>
    <row r="905" spans="1:6" customFormat="1" ht="12.75" customHeight="1" x14ac:dyDescent="0.2">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
      <c r="A906" s="140" t="s">
        <v>1809</v>
      </c>
      <c r="B906" s="141" t="s">
        <v>1810</v>
      </c>
      <c r="C906" s="142" t="s">
        <v>1809</v>
      </c>
      <c r="D906" s="262">
        <v>0</v>
      </c>
      <c r="E906" s="262">
        <v>0</v>
      </c>
      <c r="F906" s="143" t="str">
        <f t="shared" si="17"/>
        <v>-</v>
      </c>
    </row>
    <row r="907" spans="1:6" customFormat="1" ht="12.75" customHeight="1" x14ac:dyDescent="0.2">
      <c r="A907" s="140" t="s">
        <v>1811</v>
      </c>
      <c r="B907" s="141" t="s">
        <v>1812</v>
      </c>
      <c r="C907" s="142" t="s">
        <v>1811</v>
      </c>
      <c r="D907" s="262">
        <v>0</v>
      </c>
      <c r="E907" s="262">
        <v>0</v>
      </c>
      <c r="F907" s="143" t="str">
        <f t="shared" si="17"/>
        <v>-</v>
      </c>
    </row>
    <row r="908" spans="1:6" customFormat="1" ht="12.75" customHeight="1" x14ac:dyDescent="0.2">
      <c r="A908" s="140" t="s">
        <v>1813</v>
      </c>
      <c r="B908" s="141" t="s">
        <v>1814</v>
      </c>
      <c r="C908" s="142" t="s">
        <v>1813</v>
      </c>
      <c r="D908" s="262">
        <v>0</v>
      </c>
      <c r="E908" s="262">
        <v>0</v>
      </c>
      <c r="F908" s="143" t="str">
        <f t="shared" si="17"/>
        <v>-</v>
      </c>
    </row>
    <row r="909" spans="1:6" customFormat="1" ht="12.75" customHeight="1" x14ac:dyDescent="0.2">
      <c r="A909" s="140" t="s">
        <v>1815</v>
      </c>
      <c r="B909" s="141" t="s">
        <v>1816</v>
      </c>
      <c r="C909" s="142" t="s">
        <v>1815</v>
      </c>
      <c r="D909" s="262">
        <v>0</v>
      </c>
      <c r="E909" s="262">
        <v>0</v>
      </c>
      <c r="F909" s="143" t="str">
        <f t="shared" si="17"/>
        <v>-</v>
      </c>
    </row>
    <row r="910" spans="1:6" customFormat="1" ht="24" customHeight="1" x14ac:dyDescent="0.2">
      <c r="A910" s="140" t="s">
        <v>1817</v>
      </c>
      <c r="B910" s="144" t="s">
        <v>1818</v>
      </c>
      <c r="C910" s="142" t="s">
        <v>1817</v>
      </c>
      <c r="D910" s="262">
        <v>0</v>
      </c>
      <c r="E910" s="262">
        <v>0</v>
      </c>
      <c r="F910" s="143" t="str">
        <f t="shared" si="17"/>
        <v>-</v>
      </c>
    </row>
    <row r="911" spans="1:6" customFormat="1" ht="24" customHeight="1" x14ac:dyDescent="0.2">
      <c r="A911" s="140" t="s">
        <v>1819</v>
      </c>
      <c r="B911" s="144" t="s">
        <v>1820</v>
      </c>
      <c r="C911" s="142" t="s">
        <v>1819</v>
      </c>
      <c r="D911" s="262">
        <v>0</v>
      </c>
      <c r="E911" s="262">
        <v>0</v>
      </c>
      <c r="F911" s="143" t="str">
        <f t="shared" si="17"/>
        <v>-</v>
      </c>
    </row>
    <row r="912" spans="1:6" customFormat="1" ht="24" customHeight="1" x14ac:dyDescent="0.2">
      <c r="A912" s="140" t="s">
        <v>1821</v>
      </c>
      <c r="B912" s="141" t="s">
        <v>1822</v>
      </c>
      <c r="C912" s="142" t="s">
        <v>1821</v>
      </c>
      <c r="D912" s="262">
        <v>0</v>
      </c>
      <c r="E912" s="262">
        <v>0</v>
      </c>
      <c r="F912" s="143" t="str">
        <f t="shared" si="17"/>
        <v>-</v>
      </c>
    </row>
    <row r="913" spans="1:6" customFormat="1" ht="24" customHeight="1" x14ac:dyDescent="0.2">
      <c r="A913" s="140" t="s">
        <v>1823</v>
      </c>
      <c r="B913" s="141" t="s">
        <v>1824</v>
      </c>
      <c r="C913" s="142" t="s">
        <v>1823</v>
      </c>
      <c r="D913" s="262">
        <v>0</v>
      </c>
      <c r="E913" s="262">
        <v>0</v>
      </c>
      <c r="F913" s="143" t="str">
        <f t="shared" si="17"/>
        <v>-</v>
      </c>
    </row>
    <row r="914" spans="1:6" customFormat="1" ht="12.75" customHeight="1" x14ac:dyDescent="0.2">
      <c r="A914" s="140" t="s">
        <v>1825</v>
      </c>
      <c r="B914" s="141" t="s">
        <v>1826</v>
      </c>
      <c r="C914" s="142" t="s">
        <v>1825</v>
      </c>
      <c r="D914" s="262">
        <v>0</v>
      </c>
      <c r="E914" s="262">
        <v>0</v>
      </c>
      <c r="F914" s="143" t="str">
        <f t="shared" si="17"/>
        <v>-</v>
      </c>
    </row>
    <row r="915" spans="1:6" customFormat="1" ht="24" customHeight="1" x14ac:dyDescent="0.2">
      <c r="A915" s="140" t="s">
        <v>1827</v>
      </c>
      <c r="B915" s="144" t="s">
        <v>1828</v>
      </c>
      <c r="C915" s="142" t="s">
        <v>1827</v>
      </c>
      <c r="D915" s="262">
        <v>0</v>
      </c>
      <c r="E915" s="262">
        <v>0</v>
      </c>
      <c r="F915" s="143" t="str">
        <f t="shared" si="17"/>
        <v>-</v>
      </c>
    </row>
    <row r="916" spans="1:6" customFormat="1" ht="12.75" customHeight="1" x14ac:dyDescent="0.2">
      <c r="A916" s="140" t="s">
        <v>1829</v>
      </c>
      <c r="B916" s="141" t="s">
        <v>1830</v>
      </c>
      <c r="C916" s="142" t="s">
        <v>1829</v>
      </c>
      <c r="D916" s="262">
        <v>0</v>
      </c>
      <c r="E916" s="262">
        <v>0</v>
      </c>
      <c r="F916" s="143" t="str">
        <f t="shared" si="17"/>
        <v>-</v>
      </c>
    </row>
    <row r="917" spans="1:6" customFormat="1" ht="12.75" customHeight="1" x14ac:dyDescent="0.2">
      <c r="A917" s="140" t="s">
        <v>1831</v>
      </c>
      <c r="B917" s="141" t="s">
        <v>1832</v>
      </c>
      <c r="C917" s="142" t="s">
        <v>1831</v>
      </c>
      <c r="D917" s="262">
        <v>0</v>
      </c>
      <c r="E917" s="262">
        <v>0</v>
      </c>
      <c r="F917" s="143" t="str">
        <f t="shared" si="17"/>
        <v>-</v>
      </c>
    </row>
    <row r="918" spans="1:6" customFormat="1" ht="24" customHeight="1" x14ac:dyDescent="0.2">
      <c r="A918" s="140" t="s">
        <v>1833</v>
      </c>
      <c r="B918" s="141" t="s">
        <v>1834</v>
      </c>
      <c r="C918" s="142" t="s">
        <v>1833</v>
      </c>
      <c r="D918" s="262">
        <v>0</v>
      </c>
      <c r="E918" s="262">
        <v>0</v>
      </c>
      <c r="F918" s="143" t="str">
        <f t="shared" si="17"/>
        <v>-</v>
      </c>
    </row>
    <row r="919" spans="1:6" customFormat="1" ht="12.75" customHeight="1" x14ac:dyDescent="0.2">
      <c r="A919" s="140" t="s">
        <v>1835</v>
      </c>
      <c r="B919" s="141" t="s">
        <v>1836</v>
      </c>
      <c r="C919" s="142" t="s">
        <v>1835</v>
      </c>
      <c r="D919" s="262">
        <v>0</v>
      </c>
      <c r="E919" s="262">
        <v>0</v>
      </c>
      <c r="F919" s="143" t="str">
        <f t="shared" si="17"/>
        <v>-</v>
      </c>
    </row>
    <row r="920" spans="1:6" customFormat="1" ht="12.75" customHeight="1" x14ac:dyDescent="0.2">
      <c r="A920" s="140" t="s">
        <v>1837</v>
      </c>
      <c r="B920" s="141" t="s">
        <v>1838</v>
      </c>
      <c r="C920" s="142" t="s">
        <v>1837</v>
      </c>
      <c r="D920" s="262">
        <v>0</v>
      </c>
      <c r="E920" s="262">
        <v>0</v>
      </c>
      <c r="F920" s="143" t="str">
        <f t="shared" si="17"/>
        <v>-</v>
      </c>
    </row>
    <row r="921" spans="1:6" customFormat="1" ht="24" customHeight="1" x14ac:dyDescent="0.2">
      <c r="A921" s="140" t="s">
        <v>1839</v>
      </c>
      <c r="B921" s="141" t="s">
        <v>1840</v>
      </c>
      <c r="C921" s="142" t="s">
        <v>1839</v>
      </c>
      <c r="D921" s="262">
        <v>0</v>
      </c>
      <c r="E921" s="262">
        <v>0</v>
      </c>
      <c r="F921" s="143" t="str">
        <f t="shared" si="17"/>
        <v>-</v>
      </c>
    </row>
    <row r="922" spans="1:6" customFormat="1" ht="24" customHeight="1" x14ac:dyDescent="0.2">
      <c r="A922" s="140" t="s">
        <v>1841</v>
      </c>
      <c r="B922" s="141" t="s">
        <v>1842</v>
      </c>
      <c r="C922" s="142" t="s">
        <v>1841</v>
      </c>
      <c r="D922" s="262">
        <v>0</v>
      </c>
      <c r="E922" s="262">
        <v>0</v>
      </c>
      <c r="F922" s="143" t="str">
        <f t="shared" si="17"/>
        <v>-</v>
      </c>
    </row>
    <row r="923" spans="1:6" customFormat="1" ht="24" customHeight="1" x14ac:dyDescent="0.2">
      <c r="A923" s="140" t="s">
        <v>1843</v>
      </c>
      <c r="B923" s="144" t="s">
        <v>1844</v>
      </c>
      <c r="C923" s="142" t="s">
        <v>1843</v>
      </c>
      <c r="D923" s="262">
        <v>0</v>
      </c>
      <c r="E923" s="262">
        <v>0</v>
      </c>
      <c r="F923" s="143" t="str">
        <f t="shared" si="17"/>
        <v>-</v>
      </c>
    </row>
    <row r="924" spans="1:6" customFormat="1" ht="24" customHeight="1" x14ac:dyDescent="0.2">
      <c r="A924" s="140" t="s">
        <v>1845</v>
      </c>
      <c r="B924" s="141" t="s">
        <v>1846</v>
      </c>
      <c r="C924" s="142" t="s">
        <v>1845</v>
      </c>
      <c r="D924" s="262">
        <v>0</v>
      </c>
      <c r="E924" s="262">
        <v>0</v>
      </c>
      <c r="F924" s="143" t="str">
        <f t="shared" si="17"/>
        <v>-</v>
      </c>
    </row>
    <row r="925" spans="1:6" customFormat="1" ht="24" customHeight="1" x14ac:dyDescent="0.2">
      <c r="A925" s="140" t="s">
        <v>1847</v>
      </c>
      <c r="B925" s="141" t="s">
        <v>1848</v>
      </c>
      <c r="C925" s="142" t="s">
        <v>1847</v>
      </c>
      <c r="D925" s="262">
        <v>0</v>
      </c>
      <c r="E925" s="262">
        <v>0</v>
      </c>
      <c r="F925" s="143" t="str">
        <f t="shared" si="17"/>
        <v>-</v>
      </c>
    </row>
    <row r="926" spans="1:6" customFormat="1" ht="12.75" customHeight="1" x14ac:dyDescent="0.2">
      <c r="A926" s="140" t="s">
        <v>1849</v>
      </c>
      <c r="B926" s="141" t="s">
        <v>1850</v>
      </c>
      <c r="C926" s="142" t="s">
        <v>1849</v>
      </c>
      <c r="D926" s="262">
        <v>0</v>
      </c>
      <c r="E926" s="262">
        <v>0</v>
      </c>
      <c r="F926" s="143" t="str">
        <f t="shared" si="17"/>
        <v>-</v>
      </c>
    </row>
    <row r="927" spans="1:6" customFormat="1" ht="12.75" customHeight="1" x14ac:dyDescent="0.2">
      <c r="A927" s="140" t="s">
        <v>1851</v>
      </c>
      <c r="B927" s="141" t="s">
        <v>1852</v>
      </c>
      <c r="C927" s="142" t="s">
        <v>1851</v>
      </c>
      <c r="D927" s="262">
        <v>0</v>
      </c>
      <c r="E927" s="262">
        <v>0</v>
      </c>
      <c r="F927" s="143" t="str">
        <f t="shared" si="17"/>
        <v>-</v>
      </c>
    </row>
    <row r="928" spans="1:6" customFormat="1" ht="12.75" customHeight="1" x14ac:dyDescent="0.2">
      <c r="A928" s="140" t="s">
        <v>1853</v>
      </c>
      <c r="B928" s="141" t="s">
        <v>1854</v>
      </c>
      <c r="C928" s="142" t="s">
        <v>1853</v>
      </c>
      <c r="D928" s="262">
        <v>0</v>
      </c>
      <c r="E928" s="262">
        <v>0</v>
      </c>
      <c r="F928" s="143" t="str">
        <f t="shared" si="17"/>
        <v>-</v>
      </c>
    </row>
    <row r="929" spans="1:6" customFormat="1" ht="12.75" customHeight="1" x14ac:dyDescent="0.2">
      <c r="A929" s="140" t="s">
        <v>1855</v>
      </c>
      <c r="B929" s="141" t="s">
        <v>1856</v>
      </c>
      <c r="C929" s="142" t="s">
        <v>1855</v>
      </c>
      <c r="D929" s="262">
        <v>0</v>
      </c>
      <c r="E929" s="262">
        <v>0</v>
      </c>
      <c r="F929" s="143" t="str">
        <f t="shared" si="17"/>
        <v>-</v>
      </c>
    </row>
    <row r="930" spans="1:6" customFormat="1" ht="12.75" customHeight="1" x14ac:dyDescent="0.2">
      <c r="A930" s="140" t="s">
        <v>1857</v>
      </c>
      <c r="B930" s="141" t="s">
        <v>1858</v>
      </c>
      <c r="C930" s="142" t="s">
        <v>1857</v>
      </c>
      <c r="D930" s="262">
        <v>0</v>
      </c>
      <c r="E930" s="262">
        <v>0</v>
      </c>
      <c r="F930" s="143" t="str">
        <f t="shared" si="17"/>
        <v>-</v>
      </c>
    </row>
    <row r="931" spans="1:6" customFormat="1" ht="12.75" customHeight="1" x14ac:dyDescent="0.2">
      <c r="A931" s="140" t="s">
        <v>1859</v>
      </c>
      <c r="B931" s="141" t="s">
        <v>1860</v>
      </c>
      <c r="C931" s="142" t="s">
        <v>1859</v>
      </c>
      <c r="D931" s="262">
        <v>0</v>
      </c>
      <c r="E931" s="262">
        <v>0</v>
      </c>
      <c r="F931" s="143" t="str">
        <f t="shared" si="17"/>
        <v>-</v>
      </c>
    </row>
    <row r="932" spans="1:6" customFormat="1" ht="12.75" customHeight="1" x14ac:dyDescent="0.2">
      <c r="A932" s="140" t="s">
        <v>1861</v>
      </c>
      <c r="B932" s="141" t="s">
        <v>1862</v>
      </c>
      <c r="C932" s="142" t="s">
        <v>1861</v>
      </c>
      <c r="D932" s="262">
        <v>0</v>
      </c>
      <c r="E932" s="262">
        <v>0</v>
      </c>
      <c r="F932" s="143" t="str">
        <f t="shared" si="17"/>
        <v>-</v>
      </c>
    </row>
    <row r="933" spans="1:6" customFormat="1" ht="12.75" customHeight="1" x14ac:dyDescent="0.2">
      <c r="A933" s="140" t="s">
        <v>1863</v>
      </c>
      <c r="B933" s="141" t="s">
        <v>1864</v>
      </c>
      <c r="C933" s="142" t="s">
        <v>1863</v>
      </c>
      <c r="D933" s="262">
        <v>0</v>
      </c>
      <c r="E933" s="262">
        <v>0</v>
      </c>
      <c r="F933" s="143" t="str">
        <f t="shared" si="17"/>
        <v>-</v>
      </c>
    </row>
    <row r="934" spans="1:6" customFormat="1" ht="12.75" customHeight="1" x14ac:dyDescent="0.2">
      <c r="A934" s="140" t="s">
        <v>1865</v>
      </c>
      <c r="B934" s="141" t="s">
        <v>1866</v>
      </c>
      <c r="C934" s="142" t="s">
        <v>1865</v>
      </c>
      <c r="D934" s="262">
        <v>0</v>
      </c>
      <c r="E934" s="262">
        <v>0</v>
      </c>
      <c r="F934" s="143" t="str">
        <f t="shared" si="17"/>
        <v>-</v>
      </c>
    </row>
    <row r="935" spans="1:6" customFormat="1" ht="12.75" customHeight="1" x14ac:dyDescent="0.2">
      <c r="A935" s="140" t="s">
        <v>1867</v>
      </c>
      <c r="B935" s="141" t="s">
        <v>1868</v>
      </c>
      <c r="C935" s="142" t="s">
        <v>1867</v>
      </c>
      <c r="D935" s="262">
        <v>0</v>
      </c>
      <c r="E935" s="262">
        <v>0</v>
      </c>
      <c r="F935" s="143" t="str">
        <f t="shared" si="17"/>
        <v>-</v>
      </c>
    </row>
    <row r="936" spans="1:6" customFormat="1" ht="12.75" customHeight="1" x14ac:dyDescent="0.2">
      <c r="A936" s="140" t="s">
        <v>1869</v>
      </c>
      <c r="B936" s="141" t="s">
        <v>1870</v>
      </c>
      <c r="C936" s="142" t="s">
        <v>1869</v>
      </c>
      <c r="D936" s="262">
        <v>0</v>
      </c>
      <c r="E936" s="262">
        <v>0</v>
      </c>
      <c r="F936" s="143" t="str">
        <f t="shared" si="17"/>
        <v>-</v>
      </c>
    </row>
    <row r="937" spans="1:6" customFormat="1" ht="12.75" customHeight="1" x14ac:dyDescent="0.2">
      <c r="A937" s="140" t="s">
        <v>1871</v>
      </c>
      <c r="B937" s="141" t="s">
        <v>1872</v>
      </c>
      <c r="C937" s="142" t="s">
        <v>1871</v>
      </c>
      <c r="D937" s="262">
        <v>0</v>
      </c>
      <c r="E937" s="262">
        <v>0</v>
      </c>
      <c r="F937" s="143" t="str">
        <f t="shared" si="17"/>
        <v>-</v>
      </c>
    </row>
    <row r="938" spans="1:6" customFormat="1" ht="24" customHeight="1" x14ac:dyDescent="0.2">
      <c r="A938" s="140" t="s">
        <v>1873</v>
      </c>
      <c r="B938" s="141" t="s">
        <v>1874</v>
      </c>
      <c r="C938" s="142" t="s">
        <v>1873</v>
      </c>
      <c r="D938" s="262">
        <v>0</v>
      </c>
      <c r="E938" s="262">
        <v>0</v>
      </c>
      <c r="F938" s="143" t="str">
        <f t="shared" si="17"/>
        <v>-</v>
      </c>
    </row>
    <row r="939" spans="1:6" customFormat="1" ht="24" customHeight="1" x14ac:dyDescent="0.2">
      <c r="A939" s="140" t="s">
        <v>1875</v>
      </c>
      <c r="B939" s="141" t="s">
        <v>1876</v>
      </c>
      <c r="C939" s="142" t="s">
        <v>1875</v>
      </c>
      <c r="D939" s="262">
        <v>0</v>
      </c>
      <c r="E939" s="262">
        <v>0</v>
      </c>
      <c r="F939" s="143" t="str">
        <f t="shared" si="17"/>
        <v>-</v>
      </c>
    </row>
    <row r="940" spans="1:6" customFormat="1" ht="24" customHeight="1" x14ac:dyDescent="0.2">
      <c r="A940" s="140" t="s">
        <v>1877</v>
      </c>
      <c r="B940" s="141" t="s">
        <v>1878</v>
      </c>
      <c r="C940" s="142" t="s">
        <v>1877</v>
      </c>
      <c r="D940" s="262">
        <v>0</v>
      </c>
      <c r="E940" s="262">
        <v>0</v>
      </c>
      <c r="F940" s="143" t="str">
        <f t="shared" si="17"/>
        <v>-</v>
      </c>
    </row>
    <row r="941" spans="1:6" customFormat="1" ht="24" customHeight="1" x14ac:dyDescent="0.2">
      <c r="A941" s="140" t="s">
        <v>1879</v>
      </c>
      <c r="B941" s="141" t="s">
        <v>1880</v>
      </c>
      <c r="C941" s="142" t="s">
        <v>1879</v>
      </c>
      <c r="D941" s="262">
        <v>0</v>
      </c>
      <c r="E941" s="262">
        <v>0</v>
      </c>
      <c r="F941" s="143" t="str">
        <f t="shared" si="17"/>
        <v>-</v>
      </c>
    </row>
    <row r="942" spans="1:6" customFormat="1" ht="24" customHeight="1" x14ac:dyDescent="0.2">
      <c r="A942" s="140" t="s">
        <v>1881</v>
      </c>
      <c r="B942" s="141" t="s">
        <v>1882</v>
      </c>
      <c r="C942" s="142" t="s">
        <v>1881</v>
      </c>
      <c r="D942" s="262">
        <v>0</v>
      </c>
      <c r="E942" s="262">
        <v>0</v>
      </c>
      <c r="F942" s="143" t="str">
        <f t="shared" si="17"/>
        <v>-</v>
      </c>
    </row>
    <row r="943" spans="1:6" customFormat="1" ht="24" customHeight="1" x14ac:dyDescent="0.2">
      <c r="A943" s="140" t="s">
        <v>1883</v>
      </c>
      <c r="B943" s="141" t="s">
        <v>1884</v>
      </c>
      <c r="C943" s="142" t="s">
        <v>1883</v>
      </c>
      <c r="D943" s="262">
        <v>0</v>
      </c>
      <c r="E943" s="262">
        <v>0</v>
      </c>
      <c r="F943" s="143" t="str">
        <f t="shared" si="17"/>
        <v>-</v>
      </c>
    </row>
    <row r="944" spans="1:6" customFormat="1" ht="12.75" customHeight="1" x14ac:dyDescent="0.2">
      <c r="A944" s="140" t="s">
        <v>1885</v>
      </c>
      <c r="B944" s="141" t="s">
        <v>1886</v>
      </c>
      <c r="C944" s="142" t="s">
        <v>1885</v>
      </c>
      <c r="D944" s="262">
        <v>0</v>
      </c>
      <c r="E944" s="262">
        <v>0</v>
      </c>
      <c r="F944" s="143" t="str">
        <f t="shared" si="17"/>
        <v>-</v>
      </c>
    </row>
    <row r="945" spans="1:6" customFormat="1" ht="24" customHeight="1" x14ac:dyDescent="0.2">
      <c r="A945" s="140" t="s">
        <v>1887</v>
      </c>
      <c r="B945" s="141" t="s">
        <v>1888</v>
      </c>
      <c r="C945" s="142" t="s">
        <v>1887</v>
      </c>
      <c r="D945" s="262">
        <v>0</v>
      </c>
      <c r="E945" s="262">
        <v>0</v>
      </c>
      <c r="F945" s="143" t="str">
        <f t="shared" si="17"/>
        <v>-</v>
      </c>
    </row>
    <row r="946" spans="1:6" customFormat="1" ht="24" customHeight="1" x14ac:dyDescent="0.2">
      <c r="A946" s="140" t="s">
        <v>1889</v>
      </c>
      <c r="B946" s="144" t="s">
        <v>1890</v>
      </c>
      <c r="C946" s="142" t="s">
        <v>1889</v>
      </c>
      <c r="D946" s="262">
        <v>230257.08</v>
      </c>
      <c r="E946" s="262">
        <v>0</v>
      </c>
      <c r="F946" s="143">
        <f t="shared" si="17"/>
        <v>0</v>
      </c>
    </row>
    <row r="947" spans="1:6" customFormat="1" ht="24" customHeight="1" x14ac:dyDescent="0.2">
      <c r="A947" s="140" t="s">
        <v>1891</v>
      </c>
      <c r="B947" s="144" t="s">
        <v>1892</v>
      </c>
      <c r="C947" s="142" t="s">
        <v>1891</v>
      </c>
      <c r="D947" s="262">
        <v>0</v>
      </c>
      <c r="E947" s="262">
        <v>0</v>
      </c>
      <c r="F947" s="143" t="str">
        <f t="shared" si="17"/>
        <v>-</v>
      </c>
    </row>
    <row r="948" spans="1:6" customFormat="1" ht="24" customHeight="1" x14ac:dyDescent="0.2">
      <c r="A948" s="140" t="s">
        <v>1893</v>
      </c>
      <c r="B948" s="141" t="s">
        <v>1894</v>
      </c>
      <c r="C948" s="142" t="s">
        <v>1893</v>
      </c>
      <c r="D948" s="262">
        <v>0</v>
      </c>
      <c r="E948" s="262">
        <v>0</v>
      </c>
      <c r="F948" s="143" t="str">
        <f t="shared" si="17"/>
        <v>-</v>
      </c>
    </row>
    <row r="949" spans="1:6" customFormat="1" ht="24" customHeight="1" x14ac:dyDescent="0.2">
      <c r="A949" s="140" t="s">
        <v>1895</v>
      </c>
      <c r="B949" s="144" t="s">
        <v>1896</v>
      </c>
      <c r="C949" s="142" t="s">
        <v>1895</v>
      </c>
      <c r="D949" s="262">
        <v>0</v>
      </c>
      <c r="E949" s="262">
        <v>0</v>
      </c>
      <c r="F949" s="143" t="str">
        <f t="shared" si="17"/>
        <v>-</v>
      </c>
    </row>
    <row r="950" spans="1:6" customFormat="1" ht="24" customHeight="1" x14ac:dyDescent="0.2">
      <c r="A950" s="140" t="s">
        <v>1897</v>
      </c>
      <c r="B950" s="141" t="s">
        <v>1898</v>
      </c>
      <c r="C950" s="142" t="s">
        <v>1897</v>
      </c>
      <c r="D950" s="262">
        <v>0</v>
      </c>
      <c r="E950" s="262">
        <v>0</v>
      </c>
      <c r="F950" s="143" t="str">
        <f t="shared" si="17"/>
        <v>-</v>
      </c>
    </row>
    <row r="951" spans="1:6" customFormat="1" ht="24" customHeight="1" x14ac:dyDescent="0.2">
      <c r="A951" s="140" t="s">
        <v>1899</v>
      </c>
      <c r="B951" s="141" t="s">
        <v>1900</v>
      </c>
      <c r="C951" s="142" t="s">
        <v>1899</v>
      </c>
      <c r="D951" s="262">
        <v>0</v>
      </c>
      <c r="E951" s="262">
        <v>0</v>
      </c>
      <c r="F951" s="143" t="str">
        <f t="shared" si="17"/>
        <v>-</v>
      </c>
    </row>
    <row r="952" spans="1:6" customFormat="1" ht="24" customHeight="1" x14ac:dyDescent="0.2">
      <c r="A952" s="140" t="s">
        <v>1901</v>
      </c>
      <c r="B952" s="144" t="s">
        <v>1902</v>
      </c>
      <c r="C952" s="142" t="s">
        <v>1901</v>
      </c>
      <c r="D952" s="262">
        <v>0</v>
      </c>
      <c r="E952" s="262">
        <v>0</v>
      </c>
      <c r="F952" s="143" t="str">
        <f t="shared" si="17"/>
        <v>-</v>
      </c>
    </row>
    <row r="953" spans="1:6" customFormat="1" ht="24" customHeight="1" x14ac:dyDescent="0.2">
      <c r="A953" s="140" t="s">
        <v>1903</v>
      </c>
      <c r="B953" s="141" t="s">
        <v>1904</v>
      </c>
      <c r="C953" s="142" t="s">
        <v>1903</v>
      </c>
      <c r="D953" s="262">
        <v>0</v>
      </c>
      <c r="E953" s="262">
        <v>230300.44</v>
      </c>
      <c r="F953" s="143" t="str">
        <f t="shared" si="17"/>
        <v>-</v>
      </c>
    </row>
    <row r="954" spans="1:6" customFormat="1" ht="24" customHeight="1" x14ac:dyDescent="0.2">
      <c r="A954" s="140" t="s">
        <v>1905</v>
      </c>
      <c r="B954" s="141" t="s">
        <v>1906</v>
      </c>
      <c r="C954" s="142" t="s">
        <v>1905</v>
      </c>
      <c r="D954" s="262">
        <v>101753.2</v>
      </c>
      <c r="E954" s="262">
        <v>63416.94</v>
      </c>
      <c r="F954" s="143">
        <f t="shared" si="17"/>
        <v>62.324270882881329</v>
      </c>
    </row>
    <row r="955" spans="1:6" customFormat="1" ht="24" customHeight="1" x14ac:dyDescent="0.2">
      <c r="A955" s="140" t="s">
        <v>1907</v>
      </c>
      <c r="B955" s="141" t="s">
        <v>1908</v>
      </c>
      <c r="C955" s="142" t="s">
        <v>1907</v>
      </c>
      <c r="D955" s="262">
        <v>0</v>
      </c>
      <c r="E955" s="262">
        <v>0</v>
      </c>
      <c r="F955" s="143" t="str">
        <f t="shared" si="17"/>
        <v>-</v>
      </c>
    </row>
    <row r="956" spans="1:6" customFormat="1" ht="24" customHeight="1" x14ac:dyDescent="0.2">
      <c r="A956" s="140" t="s">
        <v>1909</v>
      </c>
      <c r="B956" s="141" t="s">
        <v>1910</v>
      </c>
      <c r="C956" s="142" t="s">
        <v>1909</v>
      </c>
      <c r="D956" s="262">
        <v>0</v>
      </c>
      <c r="E956" s="262">
        <v>0</v>
      </c>
      <c r="F956" s="143" t="str">
        <f t="shared" si="17"/>
        <v>-</v>
      </c>
    </row>
    <row r="957" spans="1:6" customFormat="1" ht="24" customHeight="1" x14ac:dyDescent="0.2">
      <c r="A957" s="140" t="s">
        <v>1911</v>
      </c>
      <c r="B957" s="141" t="s">
        <v>1912</v>
      </c>
      <c r="C957" s="142" t="s">
        <v>1911</v>
      </c>
      <c r="D957" s="262">
        <v>0</v>
      </c>
      <c r="E957" s="262">
        <v>0</v>
      </c>
      <c r="F957" s="143" t="str">
        <f t="shared" si="17"/>
        <v>-</v>
      </c>
    </row>
    <row r="958" spans="1:6" customFormat="1" ht="24" customHeight="1" x14ac:dyDescent="0.2">
      <c r="A958" s="140" t="s">
        <v>1913</v>
      </c>
      <c r="B958" s="141" t="s">
        <v>1914</v>
      </c>
      <c r="C958" s="142" t="s">
        <v>1913</v>
      </c>
      <c r="D958" s="262">
        <v>0</v>
      </c>
      <c r="E958" s="262">
        <v>0</v>
      </c>
      <c r="F958" s="143" t="str">
        <f t="shared" si="17"/>
        <v>-</v>
      </c>
    </row>
    <row r="959" spans="1:6" customFormat="1" ht="24" customHeight="1" x14ac:dyDescent="0.2">
      <c r="A959" s="140" t="s">
        <v>1915</v>
      </c>
      <c r="B959" s="141" t="s">
        <v>1916</v>
      </c>
      <c r="C959" s="142" t="s">
        <v>1915</v>
      </c>
      <c r="D959" s="262">
        <v>0</v>
      </c>
      <c r="E959" s="262">
        <v>0</v>
      </c>
      <c r="F959" s="143" t="str">
        <f t="shared" si="17"/>
        <v>-</v>
      </c>
    </row>
    <row r="960" spans="1:6" customFormat="1" ht="24" customHeight="1" x14ac:dyDescent="0.2">
      <c r="A960" s="140" t="s">
        <v>1917</v>
      </c>
      <c r="B960" s="141" t="s">
        <v>1918</v>
      </c>
      <c r="C960" s="142" t="s">
        <v>1917</v>
      </c>
      <c r="D960" s="262">
        <v>0</v>
      </c>
      <c r="E960" s="262">
        <v>0</v>
      </c>
      <c r="F960" s="143" t="str">
        <f t="shared" si="17"/>
        <v>-</v>
      </c>
    </row>
    <row r="961" spans="1:6" customFormat="1" ht="12.75" customHeight="1" x14ac:dyDescent="0.2">
      <c r="A961" s="140" t="s">
        <v>1919</v>
      </c>
      <c r="B961" s="141" t="s">
        <v>1920</v>
      </c>
      <c r="C961" s="142" t="s">
        <v>1919</v>
      </c>
      <c r="D961" s="262">
        <v>0</v>
      </c>
      <c r="E961" s="262">
        <v>0</v>
      </c>
      <c r="F961" s="143" t="str">
        <f t="shared" si="17"/>
        <v>-</v>
      </c>
    </row>
    <row r="962" spans="1:6" customFormat="1" ht="24" customHeight="1" x14ac:dyDescent="0.2">
      <c r="A962" s="140" t="s">
        <v>1921</v>
      </c>
      <c r="B962" s="144" t="s">
        <v>1922</v>
      </c>
      <c r="C962" s="142" t="s">
        <v>1921</v>
      </c>
      <c r="D962" s="262">
        <v>0</v>
      </c>
      <c r="E962" s="262">
        <v>0</v>
      </c>
      <c r="F962" s="143" t="str">
        <f t="shared" si="17"/>
        <v>-</v>
      </c>
    </row>
    <row r="963" spans="1:6" customFormat="1" ht="24" customHeight="1" x14ac:dyDescent="0.2">
      <c r="A963" s="140" t="s">
        <v>1923</v>
      </c>
      <c r="B963" s="144" t="s">
        <v>1924</v>
      </c>
      <c r="C963" s="142" t="s">
        <v>1923</v>
      </c>
      <c r="D963" s="262">
        <v>0</v>
      </c>
      <c r="E963" s="262">
        <v>0</v>
      </c>
      <c r="F963" s="143" t="str">
        <f t="shared" si="17"/>
        <v>-</v>
      </c>
    </row>
    <row r="964" spans="1:6" customFormat="1" ht="24" customHeight="1" x14ac:dyDescent="0.2">
      <c r="A964" s="140" t="s">
        <v>1925</v>
      </c>
      <c r="B964" s="144" t="s">
        <v>1926</v>
      </c>
      <c r="C964" s="142" t="s">
        <v>1925</v>
      </c>
      <c r="D964" s="262">
        <v>0</v>
      </c>
      <c r="E964" s="262">
        <v>0</v>
      </c>
      <c r="F964" s="143" t="str">
        <f t="shared" si="17"/>
        <v>-</v>
      </c>
    </row>
    <row r="965" spans="1:6" customFormat="1" ht="24" customHeight="1" x14ac:dyDescent="0.2">
      <c r="A965" s="140" t="s">
        <v>1927</v>
      </c>
      <c r="B965" s="141" t="s">
        <v>1928</v>
      </c>
      <c r="C965" s="142" t="s">
        <v>1927</v>
      </c>
      <c r="D965" s="262">
        <v>0</v>
      </c>
      <c r="E965" s="262">
        <v>0</v>
      </c>
      <c r="F965" s="143" t="str">
        <f t="shared" si="17"/>
        <v>-</v>
      </c>
    </row>
    <row r="966" spans="1:6" customFormat="1" ht="12.75" customHeight="1" x14ac:dyDescent="0.2">
      <c r="A966" s="140" t="s">
        <v>1929</v>
      </c>
      <c r="B966" s="141" t="s">
        <v>1930</v>
      </c>
      <c r="C966" s="142" t="s">
        <v>1929</v>
      </c>
      <c r="D966" s="262">
        <v>0</v>
      </c>
      <c r="E966" s="262">
        <v>0</v>
      </c>
      <c r="F966" s="143" t="str">
        <f t="shared" si="17"/>
        <v>-</v>
      </c>
    </row>
    <row r="967" spans="1:6" customFormat="1" ht="24" customHeight="1" x14ac:dyDescent="0.2">
      <c r="A967" s="140" t="s">
        <v>1931</v>
      </c>
      <c r="B967" s="141" t="s">
        <v>1932</v>
      </c>
      <c r="C967" s="142" t="s">
        <v>1931</v>
      </c>
      <c r="D967" s="262">
        <v>0</v>
      </c>
      <c r="E967" s="262">
        <v>0</v>
      </c>
      <c r="F967" s="143" t="str">
        <f t="shared" si="17"/>
        <v>-</v>
      </c>
    </row>
    <row r="968" spans="1:6" customFormat="1" ht="12.75" customHeight="1" x14ac:dyDescent="0.2">
      <c r="A968" s="140" t="s">
        <v>1933</v>
      </c>
      <c r="B968" s="141" t="s">
        <v>1934</v>
      </c>
      <c r="C968" s="142" t="s">
        <v>1933</v>
      </c>
      <c r="D968" s="262">
        <v>165440.35</v>
      </c>
      <c r="E968" s="262">
        <v>0</v>
      </c>
      <c r="F968" s="143">
        <f t="shared" si="17"/>
        <v>0</v>
      </c>
    </row>
    <row r="969" spans="1:6" customFormat="1" ht="12.75" customHeight="1" x14ac:dyDescent="0.2">
      <c r="A969" s="140" t="s">
        <v>1935</v>
      </c>
      <c r="B969" s="141" t="s">
        <v>1936</v>
      </c>
      <c r="C969" s="142" t="s">
        <v>1935</v>
      </c>
      <c r="D969" s="262">
        <v>0</v>
      </c>
      <c r="E969" s="262">
        <v>629.66</v>
      </c>
      <c r="F969" s="143" t="str">
        <f t="shared" ref="F969:F982" si="18">IF(D969&lt;&gt;0,IF(E969/D969&gt;=100,"&gt;&gt;100",E969/D969*100),"-")</f>
        <v>-</v>
      </c>
    </row>
    <row r="970" spans="1:6" customFormat="1" ht="12.75" customHeight="1" x14ac:dyDescent="0.2">
      <c r="A970" s="140" t="s">
        <v>1937</v>
      </c>
      <c r="B970" s="141" t="s">
        <v>1938</v>
      </c>
      <c r="C970" s="142" t="s">
        <v>1937</v>
      </c>
      <c r="D970" s="262">
        <v>0</v>
      </c>
      <c r="E970" s="262">
        <v>0</v>
      </c>
      <c r="F970" s="143" t="str">
        <f t="shared" si="18"/>
        <v>-</v>
      </c>
    </row>
    <row r="971" spans="1:6" customFormat="1" ht="12.75" customHeight="1" x14ac:dyDescent="0.2">
      <c r="A971" s="140" t="s">
        <v>1939</v>
      </c>
      <c r="B971" s="141" t="s">
        <v>1940</v>
      </c>
      <c r="C971" s="142" t="s">
        <v>1939</v>
      </c>
      <c r="D971" s="262">
        <v>0</v>
      </c>
      <c r="E971" s="262">
        <v>0</v>
      </c>
      <c r="F971" s="143" t="str">
        <f t="shared" si="18"/>
        <v>-</v>
      </c>
    </row>
    <row r="972" spans="1:6" customFormat="1" ht="12.75" customHeight="1" x14ac:dyDescent="0.2">
      <c r="A972" s="140" t="s">
        <v>1941</v>
      </c>
      <c r="B972" s="141" t="s">
        <v>1942</v>
      </c>
      <c r="C972" s="142" t="s">
        <v>1941</v>
      </c>
      <c r="D972" s="262">
        <v>0</v>
      </c>
      <c r="E972" s="262">
        <v>0</v>
      </c>
      <c r="F972" s="143" t="str">
        <f t="shared" si="18"/>
        <v>-</v>
      </c>
    </row>
    <row r="973" spans="1:6" customFormat="1" ht="12.75" customHeight="1" x14ac:dyDescent="0.2">
      <c r="A973" s="140" t="s">
        <v>1943</v>
      </c>
      <c r="B973" s="141" t="s">
        <v>1944</v>
      </c>
      <c r="C973" s="142" t="s">
        <v>1943</v>
      </c>
      <c r="D973" s="262">
        <v>0</v>
      </c>
      <c r="E973" s="262">
        <v>0</v>
      </c>
      <c r="F973" s="143" t="str">
        <f t="shared" si="18"/>
        <v>-</v>
      </c>
    </row>
    <row r="974" spans="1:6" customFormat="1" ht="12.75" customHeight="1" x14ac:dyDescent="0.2">
      <c r="A974" s="140" t="s">
        <v>1945</v>
      </c>
      <c r="B974" s="141" t="s">
        <v>1946</v>
      </c>
      <c r="C974" s="142" t="s">
        <v>1945</v>
      </c>
      <c r="D974" s="262">
        <v>0</v>
      </c>
      <c r="E974" s="262">
        <v>0</v>
      </c>
      <c r="F974" s="143" t="str">
        <f t="shared" si="18"/>
        <v>-</v>
      </c>
    </row>
    <row r="975" spans="1:6" customFormat="1" ht="12.75" customHeight="1" x14ac:dyDescent="0.2">
      <c r="A975" s="140" t="s">
        <v>1947</v>
      </c>
      <c r="B975" s="141" t="s">
        <v>1948</v>
      </c>
      <c r="C975" s="142" t="s">
        <v>1947</v>
      </c>
      <c r="D975" s="262">
        <v>0</v>
      </c>
      <c r="E975" s="262">
        <v>0</v>
      </c>
      <c r="F975" s="143" t="str">
        <f t="shared" si="18"/>
        <v>-</v>
      </c>
    </row>
    <row r="976" spans="1:6" customFormat="1" ht="24" customHeight="1" x14ac:dyDescent="0.2">
      <c r="A976" s="140" t="s">
        <v>1949</v>
      </c>
      <c r="B976" s="141" t="s">
        <v>1950</v>
      </c>
      <c r="C976" s="142" t="s">
        <v>1949</v>
      </c>
      <c r="D976" s="262">
        <v>0</v>
      </c>
      <c r="E976" s="262">
        <v>0</v>
      </c>
      <c r="F976" s="143" t="str">
        <f t="shared" si="18"/>
        <v>-</v>
      </c>
    </row>
    <row r="977" spans="1:6" customFormat="1" ht="24" customHeight="1" x14ac:dyDescent="0.2">
      <c r="A977" s="140" t="s">
        <v>1951</v>
      </c>
      <c r="B977" s="141" t="s">
        <v>1952</v>
      </c>
      <c r="C977" s="142" t="s">
        <v>1951</v>
      </c>
      <c r="D977" s="262">
        <v>0</v>
      </c>
      <c r="E977" s="262">
        <v>0</v>
      </c>
      <c r="F977" s="143" t="str">
        <f t="shared" si="18"/>
        <v>-</v>
      </c>
    </row>
    <row r="978" spans="1:6" customFormat="1" ht="24" customHeight="1" x14ac:dyDescent="0.2">
      <c r="A978" s="140" t="s">
        <v>1953</v>
      </c>
      <c r="B978" s="141" t="s">
        <v>1954</v>
      </c>
      <c r="C978" s="142" t="s">
        <v>1953</v>
      </c>
      <c r="D978" s="262">
        <v>0</v>
      </c>
      <c r="E978" s="262">
        <v>0</v>
      </c>
      <c r="F978" s="143" t="str">
        <f t="shared" si="18"/>
        <v>-</v>
      </c>
    </row>
    <row r="979" spans="1:6" customFormat="1" ht="24" customHeight="1" x14ac:dyDescent="0.2">
      <c r="A979" s="140" t="s">
        <v>1955</v>
      </c>
      <c r="B979" s="141" t="s">
        <v>1956</v>
      </c>
      <c r="C979" s="142" t="s">
        <v>1955</v>
      </c>
      <c r="D979" s="262">
        <v>0</v>
      </c>
      <c r="E979" s="262">
        <v>0</v>
      </c>
      <c r="F979" s="143" t="str">
        <f t="shared" si="18"/>
        <v>-</v>
      </c>
    </row>
    <row r="980" spans="1:6" customFormat="1" ht="24" customHeight="1" x14ac:dyDescent="0.2">
      <c r="A980" s="140" t="s">
        <v>1957</v>
      </c>
      <c r="B980" s="141" t="s">
        <v>1958</v>
      </c>
      <c r="C980" s="142" t="s">
        <v>1957</v>
      </c>
      <c r="D980" s="262">
        <v>0</v>
      </c>
      <c r="E980" s="262">
        <v>0</v>
      </c>
      <c r="F980" s="143" t="str">
        <f t="shared" si="18"/>
        <v>-</v>
      </c>
    </row>
    <row r="981" spans="1:6" customFormat="1" ht="24" customHeight="1" x14ac:dyDescent="0.2">
      <c r="A981" s="140" t="s">
        <v>1959</v>
      </c>
      <c r="B981" s="141" t="s">
        <v>1960</v>
      </c>
      <c r="C981" s="142" t="s">
        <v>1959</v>
      </c>
      <c r="D981" s="262">
        <v>0</v>
      </c>
      <c r="E981" s="262">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41</v>
      </c>
      <c r="C984" s="159" t="s">
        <v>42</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56" sqref="D25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4"/>
      <c r="H2" s="244"/>
      <c r="I2" s="244"/>
      <c r="J2" s="244"/>
      <c r="K2" s="244"/>
      <c r="L2" s="244"/>
      <c r="M2" s="244"/>
      <c r="N2" s="244"/>
      <c r="O2" s="244"/>
      <c r="P2" s="244"/>
      <c r="Q2" s="244"/>
      <c r="R2" s="244"/>
      <c r="S2" s="244"/>
      <c r="T2" s="244"/>
      <c r="U2" s="244"/>
      <c r="V2" s="244"/>
      <c r="W2" s="244"/>
      <c r="X2" s="244"/>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5"/>
      <c r="B6" s="246" t="s">
        <v>1988</v>
      </c>
      <c r="C6" s="247" t="s">
        <v>1989</v>
      </c>
      <c r="D6" s="271">
        <f>D7+D68</f>
        <v>16752597.65</v>
      </c>
      <c r="E6" s="271">
        <f>E7+E68</f>
        <v>21140884.73</v>
      </c>
      <c r="F6" s="248">
        <f t="shared" ref="F6:F37" si="0">IF(D6&gt;0,IF(E6/D6&gt;=100,"&gt;&gt;100",E6/D6*100),"-")</f>
        <v>126.19466647311259</v>
      </c>
      <c r="G6" s="244"/>
      <c r="H6" s="244"/>
      <c r="I6" s="244"/>
      <c r="J6" s="244"/>
      <c r="K6" s="244"/>
      <c r="L6" s="244"/>
      <c r="M6" s="244"/>
      <c r="N6" s="244"/>
      <c r="O6" s="244"/>
      <c r="P6" s="244"/>
      <c r="Q6" s="244"/>
      <c r="R6" s="244"/>
      <c r="S6" s="244"/>
      <c r="T6" s="244"/>
      <c r="U6" s="244"/>
      <c r="V6" s="244"/>
      <c r="W6" s="244"/>
      <c r="X6" s="244"/>
    </row>
    <row r="7" spans="1:25" customFormat="1" ht="12.75" customHeight="1" x14ac:dyDescent="0.2">
      <c r="A7" s="170" t="s">
        <v>1990</v>
      </c>
      <c r="B7" s="145" t="s">
        <v>1991</v>
      </c>
      <c r="C7" s="185" t="s">
        <v>1992</v>
      </c>
      <c r="D7" s="272">
        <f>D8+D12+D51+D52+D56+D63</f>
        <v>14135714.310000001</v>
      </c>
      <c r="E7" s="272">
        <f>E8+E12+E51+E52+E56+E63</f>
        <v>18750532.300000001</v>
      </c>
      <c r="F7" s="243">
        <f t="shared" si="0"/>
        <v>132.64651427438196</v>
      </c>
      <c r="G7" s="244"/>
      <c r="H7" s="244"/>
      <c r="I7" s="244"/>
      <c r="J7" s="244"/>
      <c r="K7" s="244"/>
      <c r="L7" s="244"/>
      <c r="M7" s="244"/>
      <c r="N7" s="244"/>
      <c r="O7" s="244"/>
      <c r="P7" s="244"/>
      <c r="Q7" s="244"/>
      <c r="R7" s="244"/>
      <c r="S7" s="244"/>
      <c r="T7" s="244"/>
      <c r="U7" s="244"/>
      <c r="V7" s="244"/>
      <c r="W7" s="244"/>
      <c r="X7" s="244"/>
    </row>
    <row r="8" spans="1:25" customFormat="1" ht="12.75" customHeight="1" x14ac:dyDescent="0.2">
      <c r="A8" s="170" t="s">
        <v>1993</v>
      </c>
      <c r="B8" s="145" t="s">
        <v>1994</v>
      </c>
      <c r="C8" s="185" t="s">
        <v>1993</v>
      </c>
      <c r="D8" s="272">
        <f>D9+D10-D11</f>
        <v>2336933.4500000002</v>
      </c>
      <c r="E8" s="272">
        <f>E9+E10-E11</f>
        <v>2436052.98</v>
      </c>
      <c r="F8" s="243">
        <f t="shared" si="0"/>
        <v>104.24143571568116</v>
      </c>
      <c r="G8" s="244"/>
      <c r="H8" s="244"/>
      <c r="I8" s="244"/>
      <c r="J8" s="244"/>
      <c r="K8" s="244"/>
      <c r="L8" s="244"/>
      <c r="M8" s="244"/>
      <c r="N8" s="244"/>
      <c r="O8" s="244"/>
      <c r="P8" s="244"/>
      <c r="Q8" s="244"/>
      <c r="R8" s="244"/>
      <c r="S8" s="244"/>
      <c r="T8" s="244"/>
      <c r="U8" s="244"/>
      <c r="V8" s="244"/>
      <c r="W8" s="244"/>
      <c r="X8" s="244"/>
    </row>
    <row r="9" spans="1:25" customFormat="1" ht="12.75" customHeight="1" x14ac:dyDescent="0.2">
      <c r="A9" s="170" t="s">
        <v>1995</v>
      </c>
      <c r="B9" s="145" t="s">
        <v>1996</v>
      </c>
      <c r="C9" s="185" t="s">
        <v>1995</v>
      </c>
      <c r="D9" s="270">
        <v>2335915.1</v>
      </c>
      <c r="E9" s="270">
        <v>2435034.63</v>
      </c>
      <c r="F9" s="243">
        <f t="shared" si="0"/>
        <v>104.24328478376633</v>
      </c>
      <c r="G9" s="244"/>
      <c r="H9" s="244"/>
      <c r="I9" s="244"/>
      <c r="J9" s="244"/>
      <c r="K9" s="244"/>
      <c r="L9" s="244"/>
      <c r="M9" s="244"/>
      <c r="N9" s="244"/>
      <c r="O9" s="244"/>
      <c r="P9" s="244"/>
      <c r="Q9" s="244"/>
      <c r="R9" s="244"/>
      <c r="S9" s="244"/>
      <c r="T9" s="244"/>
      <c r="U9" s="244"/>
      <c r="V9" s="244"/>
      <c r="W9" s="244"/>
      <c r="X9" s="244"/>
    </row>
    <row r="10" spans="1:25" customFormat="1" ht="12.75" customHeight="1" x14ac:dyDescent="0.2">
      <c r="A10" s="170" t="s">
        <v>1997</v>
      </c>
      <c r="B10" s="145" t="s">
        <v>1998</v>
      </c>
      <c r="C10" s="185" t="s">
        <v>1997</v>
      </c>
      <c r="D10" s="270">
        <v>2962.47</v>
      </c>
      <c r="E10" s="270">
        <v>2962.47</v>
      </c>
      <c r="F10" s="243">
        <f t="shared" si="0"/>
        <v>100</v>
      </c>
      <c r="G10" s="244"/>
      <c r="H10" s="244"/>
      <c r="I10" s="244"/>
      <c r="J10" s="244"/>
      <c r="K10" s="244"/>
      <c r="L10" s="244"/>
      <c r="M10" s="244"/>
      <c r="N10" s="244"/>
      <c r="O10" s="244"/>
      <c r="P10" s="244"/>
      <c r="Q10" s="244"/>
      <c r="R10" s="244"/>
      <c r="S10" s="244"/>
      <c r="T10" s="244"/>
      <c r="U10" s="244"/>
      <c r="V10" s="244"/>
      <c r="W10" s="244"/>
      <c r="X10" s="244"/>
    </row>
    <row r="11" spans="1:25" customFormat="1" ht="12.75" customHeight="1" x14ac:dyDescent="0.2">
      <c r="A11" s="170" t="s">
        <v>1999</v>
      </c>
      <c r="B11" s="145" t="s">
        <v>2000</v>
      </c>
      <c r="C11" s="185" t="s">
        <v>1999</v>
      </c>
      <c r="D11" s="270">
        <v>1944.12</v>
      </c>
      <c r="E11" s="270">
        <v>1944.12</v>
      </c>
      <c r="F11" s="243">
        <f t="shared" si="0"/>
        <v>100</v>
      </c>
      <c r="G11" s="244"/>
      <c r="H11" s="244"/>
      <c r="I11" s="244"/>
      <c r="J11" s="244"/>
      <c r="K11" s="244"/>
      <c r="L11" s="244"/>
      <c r="M11" s="244"/>
      <c r="N11" s="244"/>
      <c r="O11" s="244"/>
      <c r="P11" s="244"/>
      <c r="Q11" s="244"/>
      <c r="R11" s="244"/>
      <c r="S11" s="244"/>
      <c r="T11" s="244"/>
      <c r="U11" s="244"/>
      <c r="V11" s="244"/>
      <c r="W11" s="244"/>
      <c r="X11" s="244"/>
    </row>
    <row r="12" spans="1:25" customFormat="1" ht="24" customHeight="1" x14ac:dyDescent="0.2">
      <c r="A12" s="170" t="s">
        <v>2001</v>
      </c>
      <c r="B12" s="145" t="s">
        <v>2002</v>
      </c>
      <c r="C12" s="185" t="s">
        <v>2001</v>
      </c>
      <c r="D12" s="272">
        <f>D13+D19+D29+D35+D41+D45</f>
        <v>10482832.65</v>
      </c>
      <c r="E12" s="272">
        <f>E13+E19+E29+E35+E41+E45</f>
        <v>16178875.140000002</v>
      </c>
      <c r="F12" s="243">
        <f t="shared" si="0"/>
        <v>154.33686371021102</v>
      </c>
      <c r="G12" s="244"/>
      <c r="H12" s="244"/>
      <c r="I12" s="244"/>
      <c r="J12" s="244"/>
      <c r="K12" s="244"/>
      <c r="L12" s="244"/>
      <c r="M12" s="244"/>
      <c r="N12" s="244"/>
      <c r="O12" s="244"/>
      <c r="P12" s="244"/>
      <c r="Q12" s="244"/>
      <c r="R12" s="244"/>
      <c r="S12" s="244"/>
      <c r="T12" s="244"/>
      <c r="U12" s="244"/>
      <c r="V12" s="244"/>
      <c r="W12" s="244"/>
      <c r="X12" s="244"/>
    </row>
    <row r="13" spans="1:25" customFormat="1" ht="12.75" customHeight="1" x14ac:dyDescent="0.2">
      <c r="A13" s="249" t="s">
        <v>2003</v>
      </c>
      <c r="B13" s="145" t="s">
        <v>2004</v>
      </c>
      <c r="C13" s="185" t="s">
        <v>2003</v>
      </c>
      <c r="D13" s="272">
        <f>SUM(D14:D17)-D18</f>
        <v>9711764.629999999</v>
      </c>
      <c r="E13" s="272">
        <f>SUM(E14:E17)-E18</f>
        <v>15078243.59</v>
      </c>
      <c r="F13" s="243">
        <f t="shared" si="0"/>
        <v>155.25750637966195</v>
      </c>
      <c r="G13" s="244"/>
      <c r="H13" s="244"/>
      <c r="I13" s="244"/>
      <c r="J13" s="244"/>
      <c r="K13" s="244"/>
      <c r="L13" s="244"/>
      <c r="M13" s="244"/>
      <c r="N13" s="244"/>
      <c r="O13" s="244"/>
      <c r="P13" s="244"/>
      <c r="Q13" s="244"/>
      <c r="R13" s="244"/>
      <c r="S13" s="244"/>
      <c r="T13" s="244"/>
      <c r="U13" s="244"/>
      <c r="V13" s="244"/>
      <c r="W13" s="244"/>
      <c r="X13" s="244"/>
    </row>
    <row r="14" spans="1:25" customFormat="1" ht="12.75" customHeight="1" x14ac:dyDescent="0.2">
      <c r="A14" s="170" t="s">
        <v>2005</v>
      </c>
      <c r="B14" s="145" t="s">
        <v>665</v>
      </c>
      <c r="C14" s="185" t="s">
        <v>2005</v>
      </c>
      <c r="D14" s="270">
        <v>37397.599999999999</v>
      </c>
      <c r="E14" s="270">
        <v>37397.599999999999</v>
      </c>
      <c r="F14" s="243">
        <f t="shared" si="0"/>
        <v>100</v>
      </c>
      <c r="G14" s="244"/>
      <c r="H14" s="244"/>
      <c r="I14" s="244"/>
      <c r="J14" s="244"/>
      <c r="K14" s="244"/>
      <c r="L14" s="244"/>
      <c r="M14" s="244"/>
      <c r="N14" s="244"/>
      <c r="O14" s="244"/>
      <c r="P14" s="244"/>
      <c r="Q14" s="244"/>
      <c r="R14" s="244"/>
      <c r="S14" s="244"/>
      <c r="T14" s="244"/>
      <c r="U14" s="244"/>
      <c r="V14" s="244"/>
      <c r="W14" s="244"/>
      <c r="X14" s="244"/>
    </row>
    <row r="15" spans="1:25" customFormat="1" ht="12.75" customHeight="1" x14ac:dyDescent="0.2">
      <c r="A15" s="170" t="s">
        <v>2006</v>
      </c>
      <c r="B15" s="145" t="s">
        <v>667</v>
      </c>
      <c r="C15" s="185" t="s">
        <v>2006</v>
      </c>
      <c r="D15" s="270">
        <v>6473907.6299999999</v>
      </c>
      <c r="E15" s="270">
        <v>7708997.5999999996</v>
      </c>
      <c r="F15" s="243">
        <f t="shared" si="0"/>
        <v>119.0779671349744</v>
      </c>
      <c r="G15" s="244"/>
      <c r="H15" s="244"/>
      <c r="I15" s="244"/>
      <c r="J15" s="244"/>
      <c r="K15" s="244"/>
      <c r="L15" s="244"/>
      <c r="M15" s="244"/>
      <c r="N15" s="244"/>
      <c r="O15" s="244"/>
      <c r="P15" s="244"/>
      <c r="Q15" s="244"/>
      <c r="R15" s="244"/>
      <c r="S15" s="244"/>
      <c r="T15" s="244"/>
      <c r="U15" s="244"/>
      <c r="V15" s="244"/>
      <c r="W15" s="244"/>
      <c r="X15" s="244"/>
    </row>
    <row r="16" spans="1:25" customFormat="1" ht="12.75" customHeight="1" x14ac:dyDescent="0.2">
      <c r="A16" s="170" t="s">
        <v>2007</v>
      </c>
      <c r="B16" s="145" t="s">
        <v>669</v>
      </c>
      <c r="C16" s="185" t="s">
        <v>2007</v>
      </c>
      <c r="D16" s="270">
        <v>7257229.9199999999</v>
      </c>
      <c r="E16" s="270">
        <v>11783172.32</v>
      </c>
      <c r="F16" s="243">
        <f t="shared" si="0"/>
        <v>162.36459985272177</v>
      </c>
      <c r="G16" s="244"/>
      <c r="H16" s="244"/>
      <c r="I16" s="244"/>
      <c r="J16" s="244"/>
      <c r="K16" s="244"/>
      <c r="L16" s="244"/>
      <c r="M16" s="244"/>
      <c r="N16" s="244"/>
      <c r="O16" s="244"/>
      <c r="P16" s="244"/>
      <c r="Q16" s="244"/>
      <c r="R16" s="244"/>
      <c r="S16" s="244"/>
      <c r="T16" s="244"/>
      <c r="U16" s="244"/>
      <c r="V16" s="244"/>
      <c r="W16" s="244"/>
      <c r="X16" s="244"/>
    </row>
    <row r="17" spans="1:24" customFormat="1" ht="12.75" customHeight="1" x14ac:dyDescent="0.2">
      <c r="A17" s="170" t="s">
        <v>2008</v>
      </c>
      <c r="B17" s="145" t="s">
        <v>671</v>
      </c>
      <c r="C17" s="185" t="s">
        <v>2008</v>
      </c>
      <c r="D17" s="270">
        <v>1025528.92</v>
      </c>
      <c r="E17" s="270">
        <v>1058060.6000000001</v>
      </c>
      <c r="F17" s="243">
        <f t="shared" si="0"/>
        <v>103.17218552939494</v>
      </c>
      <c r="G17" s="244"/>
      <c r="H17" s="244"/>
      <c r="I17" s="244"/>
      <c r="J17" s="244"/>
      <c r="K17" s="244"/>
      <c r="L17" s="244"/>
      <c r="M17" s="244"/>
      <c r="N17" s="244"/>
      <c r="O17" s="244"/>
      <c r="P17" s="244"/>
      <c r="Q17" s="244"/>
      <c r="R17" s="244"/>
      <c r="S17" s="244"/>
      <c r="T17" s="244"/>
      <c r="U17" s="244"/>
      <c r="V17" s="244"/>
      <c r="W17" s="244"/>
      <c r="X17" s="244"/>
    </row>
    <row r="18" spans="1:24" customFormat="1" ht="12.75" customHeight="1" x14ac:dyDescent="0.2">
      <c r="A18" s="170" t="s">
        <v>2009</v>
      </c>
      <c r="B18" s="145" t="s">
        <v>2010</v>
      </c>
      <c r="C18" s="185" t="s">
        <v>2009</v>
      </c>
      <c r="D18" s="270">
        <v>5082299.4400000004</v>
      </c>
      <c r="E18" s="270">
        <v>5509384.5300000003</v>
      </c>
      <c r="F18" s="243">
        <f t="shared" si="0"/>
        <v>108.40338305607588</v>
      </c>
      <c r="G18" s="244"/>
      <c r="H18" s="244"/>
      <c r="I18" s="244"/>
      <c r="J18" s="244"/>
      <c r="K18" s="244"/>
      <c r="L18" s="244"/>
      <c r="M18" s="244"/>
      <c r="N18" s="244"/>
      <c r="O18" s="244"/>
      <c r="P18" s="244"/>
      <c r="Q18" s="244"/>
      <c r="R18" s="244"/>
      <c r="S18" s="244"/>
      <c r="T18" s="244"/>
      <c r="U18" s="244"/>
      <c r="V18" s="244"/>
      <c r="W18" s="244"/>
      <c r="X18" s="244"/>
    </row>
    <row r="19" spans="1:24" customFormat="1" ht="12.75" customHeight="1" x14ac:dyDescent="0.2">
      <c r="A19" s="249" t="s">
        <v>2011</v>
      </c>
      <c r="B19" s="145" t="s">
        <v>2012</v>
      </c>
      <c r="C19" s="185" t="s">
        <v>2011</v>
      </c>
      <c r="D19" s="272">
        <f>SUM(D20:D27)-D28</f>
        <v>296430.46999999986</v>
      </c>
      <c r="E19" s="272">
        <f>SUM(E20:E27)-E28</f>
        <v>263891.13</v>
      </c>
      <c r="F19" s="243">
        <f t="shared" si="0"/>
        <v>89.02294355907479</v>
      </c>
      <c r="G19" s="244"/>
      <c r="H19" s="244"/>
      <c r="I19" s="244"/>
      <c r="J19" s="244"/>
      <c r="K19" s="244"/>
      <c r="L19" s="244"/>
      <c r="M19" s="244"/>
      <c r="N19" s="244"/>
      <c r="O19" s="244"/>
      <c r="P19" s="244"/>
      <c r="Q19" s="244"/>
      <c r="R19" s="244"/>
      <c r="S19" s="244"/>
      <c r="T19" s="244"/>
      <c r="U19" s="244"/>
      <c r="V19" s="244"/>
      <c r="W19" s="244"/>
      <c r="X19" s="244"/>
    </row>
    <row r="20" spans="1:24" customFormat="1" ht="12.75" customHeight="1" x14ac:dyDescent="0.2">
      <c r="A20" s="170" t="s">
        <v>2013</v>
      </c>
      <c r="B20" s="145" t="s">
        <v>675</v>
      </c>
      <c r="C20" s="185" t="s">
        <v>2013</v>
      </c>
      <c r="D20" s="270">
        <v>168474.19</v>
      </c>
      <c r="E20" s="270">
        <v>184874.4</v>
      </c>
      <c r="F20" s="243">
        <f t="shared" si="0"/>
        <v>109.73455340548009</v>
      </c>
      <c r="G20" s="244"/>
      <c r="H20" s="244"/>
      <c r="I20" s="244"/>
      <c r="J20" s="244"/>
      <c r="K20" s="244"/>
      <c r="L20" s="244"/>
      <c r="M20" s="244"/>
      <c r="N20" s="244"/>
      <c r="O20" s="244"/>
      <c r="P20" s="244"/>
      <c r="Q20" s="244"/>
      <c r="R20" s="244"/>
      <c r="S20" s="244"/>
      <c r="T20" s="244"/>
      <c r="U20" s="244"/>
      <c r="V20" s="244"/>
      <c r="W20" s="244"/>
      <c r="X20" s="244"/>
    </row>
    <row r="21" spans="1:24" customFormat="1" ht="12.75" customHeight="1" x14ac:dyDescent="0.2">
      <c r="A21" s="170" t="s">
        <v>2014</v>
      </c>
      <c r="B21" s="145" t="s">
        <v>768</v>
      </c>
      <c r="C21" s="185" t="s">
        <v>2014</v>
      </c>
      <c r="D21" s="270">
        <v>24909.68</v>
      </c>
      <c r="E21" s="270">
        <v>25409.68</v>
      </c>
      <c r="F21" s="243">
        <f t="shared" si="0"/>
        <v>102.00725179930051</v>
      </c>
      <c r="G21" s="244"/>
      <c r="H21" s="244"/>
      <c r="I21" s="244"/>
      <c r="J21" s="244"/>
      <c r="K21" s="244"/>
      <c r="L21" s="244"/>
      <c r="M21" s="244"/>
      <c r="N21" s="244"/>
      <c r="O21" s="244"/>
      <c r="P21" s="244"/>
      <c r="Q21" s="244"/>
      <c r="R21" s="244"/>
      <c r="S21" s="244"/>
      <c r="T21" s="244"/>
      <c r="U21" s="244"/>
      <c r="V21" s="244"/>
      <c r="W21" s="244"/>
      <c r="X21" s="244"/>
    </row>
    <row r="22" spans="1:24" customFormat="1" ht="12.75" customHeight="1" x14ac:dyDescent="0.2">
      <c r="A22" s="170" t="s">
        <v>2015</v>
      </c>
      <c r="B22" s="145" t="s">
        <v>679</v>
      </c>
      <c r="C22" s="185" t="s">
        <v>2015</v>
      </c>
      <c r="D22" s="270">
        <v>485454.86</v>
      </c>
      <c r="E22" s="270">
        <v>486600.38</v>
      </c>
      <c r="F22" s="243">
        <f t="shared" si="0"/>
        <v>100.23596838643248</v>
      </c>
      <c r="G22" s="244"/>
      <c r="H22" s="244"/>
      <c r="I22" s="244"/>
      <c r="J22" s="244"/>
      <c r="K22" s="244"/>
      <c r="L22" s="244"/>
      <c r="M22" s="244"/>
      <c r="N22" s="244"/>
      <c r="O22" s="244"/>
      <c r="P22" s="244"/>
      <c r="Q22" s="244"/>
      <c r="R22" s="244"/>
      <c r="S22" s="244"/>
      <c r="T22" s="244"/>
      <c r="U22" s="244"/>
      <c r="V22" s="244"/>
      <c r="W22" s="244"/>
      <c r="X22" s="244"/>
    </row>
    <row r="23" spans="1:24" customFormat="1" ht="12.75" customHeight="1" x14ac:dyDescent="0.2">
      <c r="A23" s="170" t="s">
        <v>2016</v>
      </c>
      <c r="B23" s="145" t="s">
        <v>681</v>
      </c>
      <c r="C23" s="185" t="s">
        <v>2016</v>
      </c>
      <c r="D23" s="270">
        <v>0</v>
      </c>
      <c r="E23" s="270">
        <v>0</v>
      </c>
      <c r="F23" s="243" t="str">
        <f t="shared" si="0"/>
        <v>-</v>
      </c>
      <c r="G23" s="244"/>
      <c r="H23" s="244"/>
      <c r="I23" s="244"/>
      <c r="J23" s="244"/>
      <c r="K23" s="244"/>
      <c r="L23" s="244"/>
      <c r="M23" s="244"/>
      <c r="N23" s="244"/>
      <c r="O23" s="244"/>
      <c r="P23" s="244"/>
      <c r="Q23" s="244"/>
      <c r="R23" s="244"/>
      <c r="S23" s="244"/>
      <c r="T23" s="244"/>
      <c r="U23" s="244"/>
      <c r="V23" s="244"/>
      <c r="W23" s="244"/>
      <c r="X23" s="244"/>
    </row>
    <row r="24" spans="1:24" customFormat="1" ht="12.75" customHeight="1" x14ac:dyDescent="0.2">
      <c r="A24" s="170" t="s">
        <v>2017</v>
      </c>
      <c r="B24" s="145" t="s">
        <v>2018</v>
      </c>
      <c r="C24" s="185" t="s">
        <v>2017</v>
      </c>
      <c r="D24" s="270">
        <v>0</v>
      </c>
      <c r="E24" s="270">
        <v>0</v>
      </c>
      <c r="F24" s="243" t="str">
        <f t="shared" si="0"/>
        <v>-</v>
      </c>
      <c r="G24" s="244"/>
      <c r="H24" s="244"/>
      <c r="I24" s="244"/>
      <c r="J24" s="244"/>
      <c r="K24" s="244"/>
      <c r="L24" s="244"/>
      <c r="M24" s="244"/>
      <c r="N24" s="244"/>
      <c r="O24" s="244"/>
      <c r="P24" s="244"/>
      <c r="Q24" s="244"/>
      <c r="R24" s="244"/>
      <c r="S24" s="244"/>
      <c r="T24" s="244"/>
      <c r="U24" s="244"/>
      <c r="V24" s="244"/>
      <c r="W24" s="244"/>
      <c r="X24" s="244"/>
    </row>
    <row r="25" spans="1:24" customFormat="1" ht="12.75" customHeight="1" x14ac:dyDescent="0.2">
      <c r="A25" s="170" t="s">
        <v>2019</v>
      </c>
      <c r="B25" s="145" t="s">
        <v>685</v>
      </c>
      <c r="C25" s="185" t="s">
        <v>2019</v>
      </c>
      <c r="D25" s="270">
        <v>63754.7</v>
      </c>
      <c r="E25" s="270">
        <v>66395.789999999994</v>
      </c>
      <c r="F25" s="243">
        <f t="shared" si="0"/>
        <v>104.14258086070515</v>
      </c>
      <c r="G25" s="244"/>
      <c r="H25" s="244"/>
      <c r="I25" s="244"/>
      <c r="J25" s="244"/>
      <c r="K25" s="244"/>
      <c r="L25" s="244"/>
      <c r="M25" s="244"/>
      <c r="N25" s="244"/>
      <c r="O25" s="244"/>
      <c r="P25" s="244"/>
      <c r="Q25" s="244"/>
      <c r="R25" s="244"/>
      <c r="S25" s="244"/>
      <c r="T25" s="244"/>
      <c r="U25" s="244"/>
      <c r="V25" s="244"/>
      <c r="W25" s="244"/>
      <c r="X25" s="244"/>
    </row>
    <row r="26" spans="1:24" customFormat="1" ht="12.75" customHeight="1" x14ac:dyDescent="0.2">
      <c r="A26" s="170" t="s">
        <v>2020</v>
      </c>
      <c r="B26" s="145" t="s">
        <v>687</v>
      </c>
      <c r="C26" s="185" t="s">
        <v>2020</v>
      </c>
      <c r="D26" s="270">
        <v>437066.93</v>
      </c>
      <c r="E26" s="270">
        <v>453937.5</v>
      </c>
      <c r="F26" s="243">
        <f t="shared" si="0"/>
        <v>103.85995115210387</v>
      </c>
      <c r="G26" s="244"/>
      <c r="H26" s="244"/>
      <c r="I26" s="244"/>
      <c r="J26" s="244"/>
      <c r="K26" s="244"/>
      <c r="L26" s="244"/>
      <c r="M26" s="244"/>
      <c r="N26" s="244"/>
      <c r="O26" s="244"/>
      <c r="P26" s="244"/>
      <c r="Q26" s="244"/>
      <c r="R26" s="244"/>
      <c r="S26" s="244"/>
      <c r="T26" s="244"/>
      <c r="U26" s="244"/>
      <c r="V26" s="244"/>
      <c r="W26" s="244"/>
      <c r="X26" s="244"/>
    </row>
    <row r="27" spans="1:24" customFormat="1" ht="12.75" customHeight="1" x14ac:dyDescent="0.2">
      <c r="A27" s="170" t="s">
        <v>2021</v>
      </c>
      <c r="B27" s="145" t="s">
        <v>689</v>
      </c>
      <c r="C27" s="185" t="s">
        <v>2021</v>
      </c>
      <c r="D27" s="270">
        <v>0</v>
      </c>
      <c r="E27" s="270">
        <v>0</v>
      </c>
      <c r="F27" s="243" t="str">
        <f t="shared" si="0"/>
        <v>-</v>
      </c>
      <c r="G27" s="244"/>
      <c r="H27" s="244"/>
      <c r="I27" s="244"/>
      <c r="J27" s="244"/>
      <c r="K27" s="244"/>
      <c r="L27" s="244"/>
      <c r="M27" s="244"/>
      <c r="N27" s="244"/>
      <c r="O27" s="244"/>
      <c r="P27" s="244"/>
      <c r="Q27" s="244"/>
      <c r="R27" s="244"/>
      <c r="S27" s="244"/>
      <c r="T27" s="244"/>
      <c r="U27" s="244"/>
      <c r="V27" s="244"/>
      <c r="W27" s="244"/>
      <c r="X27" s="244"/>
    </row>
    <row r="28" spans="1:24" customFormat="1" ht="12.75" customHeight="1" x14ac:dyDescent="0.2">
      <c r="A28" s="170" t="s">
        <v>2022</v>
      </c>
      <c r="B28" s="145" t="s">
        <v>2023</v>
      </c>
      <c r="C28" s="185" t="s">
        <v>2022</v>
      </c>
      <c r="D28" s="270">
        <v>883229.89</v>
      </c>
      <c r="E28" s="270">
        <v>953326.62</v>
      </c>
      <c r="F28" s="243">
        <f t="shared" si="0"/>
        <v>107.93640826625557</v>
      </c>
      <c r="G28" s="244"/>
      <c r="H28" s="244"/>
      <c r="I28" s="244"/>
      <c r="J28" s="244"/>
      <c r="K28" s="244"/>
      <c r="L28" s="244"/>
      <c r="M28" s="244"/>
      <c r="N28" s="244"/>
      <c r="O28" s="244"/>
      <c r="P28" s="244"/>
      <c r="Q28" s="244"/>
      <c r="R28" s="244"/>
      <c r="S28" s="244"/>
      <c r="T28" s="244"/>
      <c r="U28" s="244"/>
      <c r="V28" s="244"/>
      <c r="W28" s="244"/>
      <c r="X28" s="244"/>
    </row>
    <row r="29" spans="1:24" customFormat="1" ht="12.75" customHeight="1" x14ac:dyDescent="0.2">
      <c r="A29" s="249" t="s">
        <v>2024</v>
      </c>
      <c r="B29" s="145" t="s">
        <v>2025</v>
      </c>
      <c r="C29" s="185" t="s">
        <v>2024</v>
      </c>
      <c r="D29" s="272">
        <f>SUM(D30:D33)-D34</f>
        <v>7506.8100000000049</v>
      </c>
      <c r="E29" s="272">
        <f>SUM(E30:E33)-E34</f>
        <v>1277.8100000000049</v>
      </c>
      <c r="F29" s="243">
        <f t="shared" si="0"/>
        <v>17.022010680968403</v>
      </c>
      <c r="G29" s="244"/>
      <c r="H29" s="244"/>
      <c r="I29" s="244"/>
      <c r="J29" s="244"/>
      <c r="K29" s="244"/>
      <c r="L29" s="244"/>
      <c r="M29" s="244"/>
      <c r="N29" s="244"/>
      <c r="O29" s="244"/>
      <c r="P29" s="244"/>
      <c r="Q29" s="244"/>
      <c r="R29" s="244"/>
      <c r="S29" s="244"/>
      <c r="T29" s="244"/>
      <c r="U29" s="244"/>
      <c r="V29" s="244"/>
      <c r="W29" s="244"/>
      <c r="X29" s="244"/>
    </row>
    <row r="30" spans="1:24" customFormat="1" ht="12.75" customHeight="1" x14ac:dyDescent="0.2">
      <c r="A30" s="170" t="s">
        <v>2026</v>
      </c>
      <c r="B30" s="145" t="s">
        <v>693</v>
      </c>
      <c r="C30" s="185" t="s">
        <v>2026</v>
      </c>
      <c r="D30" s="270">
        <v>53986.01</v>
      </c>
      <c r="E30" s="270">
        <v>53986.01</v>
      </c>
      <c r="F30" s="243">
        <f t="shared" si="0"/>
        <v>100</v>
      </c>
      <c r="G30" s="244"/>
      <c r="H30" s="244"/>
      <c r="I30" s="244"/>
      <c r="J30" s="244"/>
      <c r="K30" s="244"/>
      <c r="L30" s="244"/>
      <c r="M30" s="244"/>
      <c r="N30" s="244"/>
      <c r="O30" s="244"/>
      <c r="P30" s="244"/>
      <c r="Q30" s="244"/>
      <c r="R30" s="244"/>
      <c r="S30" s="244"/>
      <c r="T30" s="244"/>
      <c r="U30" s="244"/>
      <c r="V30" s="244"/>
      <c r="W30" s="244"/>
      <c r="X30" s="244"/>
    </row>
    <row r="31" spans="1:24" customFormat="1" ht="12.75" customHeight="1" x14ac:dyDescent="0.2">
      <c r="A31" s="170" t="s">
        <v>2027</v>
      </c>
      <c r="B31" s="145" t="s">
        <v>2028</v>
      </c>
      <c r="C31" s="185" t="s">
        <v>2027</v>
      </c>
      <c r="D31" s="270">
        <v>0</v>
      </c>
      <c r="E31" s="270">
        <v>0</v>
      </c>
      <c r="F31" s="243" t="str">
        <f t="shared" si="0"/>
        <v>-</v>
      </c>
      <c r="G31" s="244"/>
      <c r="H31" s="244"/>
      <c r="I31" s="244"/>
      <c r="J31" s="244"/>
      <c r="K31" s="244"/>
      <c r="L31" s="244"/>
      <c r="M31" s="244"/>
      <c r="N31" s="244"/>
      <c r="O31" s="244"/>
      <c r="P31" s="244"/>
      <c r="Q31" s="244"/>
      <c r="R31" s="244"/>
      <c r="S31" s="244"/>
      <c r="T31" s="244"/>
      <c r="U31" s="244"/>
      <c r="V31" s="244"/>
      <c r="W31" s="244"/>
      <c r="X31" s="244"/>
    </row>
    <row r="32" spans="1:24" customFormat="1" ht="12.75" customHeight="1" x14ac:dyDescent="0.2">
      <c r="A32" s="170" t="s">
        <v>2029</v>
      </c>
      <c r="B32" s="145" t="s">
        <v>697</v>
      </c>
      <c r="C32" s="185" t="s">
        <v>2029</v>
      </c>
      <c r="D32" s="270">
        <v>0</v>
      </c>
      <c r="E32" s="270">
        <v>0</v>
      </c>
      <c r="F32" s="243" t="str">
        <f t="shared" si="0"/>
        <v>-</v>
      </c>
      <c r="G32" s="244"/>
      <c r="H32" s="244"/>
      <c r="I32" s="244"/>
      <c r="J32" s="244"/>
      <c r="K32" s="244"/>
      <c r="L32" s="244"/>
      <c r="M32" s="244"/>
      <c r="N32" s="244"/>
      <c r="O32" s="244"/>
      <c r="P32" s="244"/>
      <c r="Q32" s="244"/>
      <c r="R32" s="244"/>
      <c r="S32" s="244"/>
      <c r="T32" s="244"/>
      <c r="U32" s="244"/>
      <c r="V32" s="244"/>
      <c r="W32" s="244"/>
      <c r="X32" s="244"/>
    </row>
    <row r="33" spans="1:24" customFormat="1" ht="12.75" customHeight="1" x14ac:dyDescent="0.2">
      <c r="A33" s="170" t="s">
        <v>2030</v>
      </c>
      <c r="B33" s="145" t="s">
        <v>699</v>
      </c>
      <c r="C33" s="185" t="s">
        <v>2030</v>
      </c>
      <c r="D33" s="270">
        <v>0</v>
      </c>
      <c r="E33" s="270">
        <v>0</v>
      </c>
      <c r="F33" s="243" t="str">
        <f t="shared" si="0"/>
        <v>-</v>
      </c>
      <c r="G33" s="244"/>
      <c r="H33" s="244"/>
      <c r="I33" s="244"/>
      <c r="J33" s="244"/>
      <c r="K33" s="244"/>
      <c r="L33" s="244"/>
      <c r="M33" s="244"/>
      <c r="N33" s="244"/>
      <c r="O33" s="244"/>
      <c r="P33" s="244"/>
      <c r="Q33" s="244"/>
      <c r="R33" s="244"/>
      <c r="S33" s="244"/>
      <c r="T33" s="244"/>
      <c r="U33" s="244"/>
      <c r="V33" s="244"/>
      <c r="W33" s="244"/>
      <c r="X33" s="244"/>
    </row>
    <row r="34" spans="1:24" customFormat="1" ht="12.75" customHeight="1" x14ac:dyDescent="0.2">
      <c r="A34" s="170" t="s">
        <v>2031</v>
      </c>
      <c r="B34" s="145" t="s">
        <v>2032</v>
      </c>
      <c r="C34" s="185" t="s">
        <v>2031</v>
      </c>
      <c r="D34" s="270">
        <v>46479.199999999997</v>
      </c>
      <c r="E34" s="270">
        <v>52708.2</v>
      </c>
      <c r="F34" s="243">
        <f t="shared" si="0"/>
        <v>113.40169366082034</v>
      </c>
      <c r="G34" s="244"/>
      <c r="H34" s="244"/>
      <c r="I34" s="244"/>
      <c r="J34" s="244"/>
      <c r="K34" s="244"/>
      <c r="L34" s="244"/>
      <c r="M34" s="244"/>
      <c r="N34" s="244"/>
      <c r="O34" s="244"/>
      <c r="P34" s="244"/>
      <c r="Q34" s="244"/>
      <c r="R34" s="244"/>
      <c r="S34" s="244"/>
      <c r="T34" s="244"/>
      <c r="U34" s="244"/>
      <c r="V34" s="244"/>
      <c r="W34" s="244"/>
      <c r="X34" s="244"/>
    </row>
    <row r="35" spans="1:24" customFormat="1" ht="24" customHeight="1" x14ac:dyDescent="0.2">
      <c r="A35" s="249" t="s">
        <v>2033</v>
      </c>
      <c r="B35" s="145" t="s">
        <v>2034</v>
      </c>
      <c r="C35" s="185" t="s">
        <v>2033</v>
      </c>
      <c r="D35" s="272">
        <f>SUM(D36:D39)-D40</f>
        <v>1907.89</v>
      </c>
      <c r="E35" s="272">
        <f>SUM(E36:E39)-E40</f>
        <v>1907.89</v>
      </c>
      <c r="F35" s="243">
        <f t="shared" si="0"/>
        <v>100</v>
      </c>
      <c r="G35" s="244"/>
      <c r="H35" s="244"/>
      <c r="I35" s="244"/>
      <c r="J35" s="244"/>
      <c r="K35" s="244"/>
      <c r="L35" s="244"/>
      <c r="M35" s="244"/>
      <c r="N35" s="244"/>
      <c r="O35" s="244"/>
      <c r="P35" s="244"/>
      <c r="Q35" s="244"/>
      <c r="R35" s="244"/>
      <c r="S35" s="244"/>
      <c r="T35" s="244"/>
      <c r="U35" s="244"/>
      <c r="V35" s="244"/>
      <c r="W35" s="244"/>
      <c r="X35" s="244"/>
    </row>
    <row r="36" spans="1:24" customFormat="1" ht="12.75" customHeight="1" x14ac:dyDescent="0.2">
      <c r="A36" s="170" t="s">
        <v>2035</v>
      </c>
      <c r="B36" s="145" t="s">
        <v>784</v>
      </c>
      <c r="C36" s="185" t="s">
        <v>2035</v>
      </c>
      <c r="D36" s="270">
        <v>0</v>
      </c>
      <c r="E36" s="270">
        <v>0</v>
      </c>
      <c r="F36" s="243" t="str">
        <f t="shared" si="0"/>
        <v>-</v>
      </c>
      <c r="G36" s="244"/>
      <c r="H36" s="244"/>
      <c r="I36" s="244"/>
      <c r="J36" s="244"/>
      <c r="K36" s="244"/>
      <c r="L36" s="244"/>
      <c r="M36" s="244"/>
      <c r="N36" s="244"/>
      <c r="O36" s="244"/>
      <c r="P36" s="244"/>
      <c r="Q36" s="244"/>
      <c r="R36" s="244"/>
      <c r="S36" s="244"/>
      <c r="T36" s="244"/>
      <c r="U36" s="244"/>
      <c r="V36" s="244"/>
      <c r="W36" s="244"/>
      <c r="X36" s="244"/>
    </row>
    <row r="37" spans="1:24" customFormat="1" ht="12.75" customHeight="1" x14ac:dyDescent="0.2">
      <c r="A37" s="170" t="s">
        <v>2036</v>
      </c>
      <c r="B37" s="145" t="s">
        <v>705</v>
      </c>
      <c r="C37" s="185" t="s">
        <v>2036</v>
      </c>
      <c r="D37" s="270">
        <v>1907.89</v>
      </c>
      <c r="E37" s="270">
        <v>1907.89</v>
      </c>
      <c r="F37" s="243">
        <f t="shared" si="0"/>
        <v>100</v>
      </c>
      <c r="G37" s="244"/>
      <c r="H37" s="244"/>
      <c r="I37" s="244"/>
      <c r="J37" s="244"/>
      <c r="K37" s="244"/>
      <c r="L37" s="244"/>
      <c r="M37" s="244"/>
      <c r="N37" s="244"/>
      <c r="O37" s="244"/>
      <c r="P37" s="244"/>
      <c r="Q37" s="244"/>
      <c r="R37" s="244"/>
      <c r="S37" s="244"/>
      <c r="T37" s="244"/>
      <c r="U37" s="244"/>
      <c r="V37" s="244"/>
      <c r="W37" s="244"/>
      <c r="X37" s="244"/>
    </row>
    <row r="38" spans="1:24" customFormat="1" ht="12.75" customHeight="1" x14ac:dyDescent="0.2">
      <c r="A38" s="170" t="s">
        <v>2037</v>
      </c>
      <c r="B38" s="145" t="s">
        <v>707</v>
      </c>
      <c r="C38" s="185" t="s">
        <v>2037</v>
      </c>
      <c r="D38" s="270">
        <v>0</v>
      </c>
      <c r="E38" s="270">
        <v>0</v>
      </c>
      <c r="F38" s="243" t="str">
        <f t="shared" ref="F38:F69" si="1">IF(D38&gt;0,IF(E38/D38&gt;=100,"&gt;&gt;100",E38/D38*100),"-")</f>
        <v>-</v>
      </c>
      <c r="G38" s="244"/>
      <c r="H38" s="244"/>
      <c r="I38" s="244"/>
      <c r="J38" s="244"/>
      <c r="K38" s="244"/>
      <c r="L38" s="244"/>
      <c r="M38" s="244"/>
      <c r="N38" s="244"/>
      <c r="O38" s="244"/>
      <c r="P38" s="244"/>
      <c r="Q38" s="244"/>
      <c r="R38" s="244"/>
      <c r="S38" s="244"/>
      <c r="T38" s="244"/>
      <c r="U38" s="244"/>
      <c r="V38" s="244"/>
      <c r="W38" s="244"/>
      <c r="X38" s="244"/>
    </row>
    <row r="39" spans="1:24" customFormat="1" ht="12.75" customHeight="1" x14ac:dyDescent="0.2">
      <c r="A39" s="170" t="s">
        <v>2038</v>
      </c>
      <c r="B39" s="145" t="s">
        <v>709</v>
      </c>
      <c r="C39" s="185" t="s">
        <v>2038</v>
      </c>
      <c r="D39" s="270">
        <v>0</v>
      </c>
      <c r="E39" s="270">
        <v>0</v>
      </c>
      <c r="F39" s="243" t="str">
        <f t="shared" si="1"/>
        <v>-</v>
      </c>
      <c r="G39" s="244"/>
      <c r="H39" s="244"/>
      <c r="I39" s="244"/>
      <c r="J39" s="244"/>
      <c r="K39" s="244"/>
      <c r="L39" s="244"/>
      <c r="M39" s="244"/>
      <c r="N39" s="244"/>
      <c r="O39" s="244"/>
      <c r="P39" s="244"/>
      <c r="Q39" s="244"/>
      <c r="R39" s="244"/>
      <c r="S39" s="244"/>
      <c r="T39" s="244"/>
      <c r="U39" s="244"/>
      <c r="V39" s="244"/>
      <c r="W39" s="244"/>
      <c r="X39" s="244"/>
    </row>
    <row r="40" spans="1:24" customFormat="1" ht="12.75" customHeight="1" x14ac:dyDescent="0.2">
      <c r="A40" s="170" t="s">
        <v>2039</v>
      </c>
      <c r="B40" s="145" t="s">
        <v>2040</v>
      </c>
      <c r="C40" s="185" t="s">
        <v>2039</v>
      </c>
      <c r="D40" s="270">
        <v>0</v>
      </c>
      <c r="E40" s="270">
        <v>0</v>
      </c>
      <c r="F40" s="243" t="str">
        <f t="shared" si="1"/>
        <v>-</v>
      </c>
      <c r="G40" s="244"/>
      <c r="H40" s="244"/>
      <c r="I40" s="244"/>
      <c r="J40" s="244"/>
      <c r="K40" s="244"/>
      <c r="L40" s="244"/>
      <c r="M40" s="244"/>
      <c r="N40" s="244"/>
      <c r="O40" s="244"/>
      <c r="P40" s="244"/>
      <c r="Q40" s="244"/>
      <c r="R40" s="244"/>
      <c r="S40" s="244"/>
      <c r="T40" s="244"/>
      <c r="U40" s="244"/>
      <c r="V40" s="244"/>
      <c r="W40" s="244"/>
      <c r="X40" s="244"/>
    </row>
    <row r="41" spans="1:24" customFormat="1" ht="12.75" customHeight="1" x14ac:dyDescent="0.2">
      <c r="A41" s="249" t="s">
        <v>2041</v>
      </c>
      <c r="B41" s="145" t="s">
        <v>2042</v>
      </c>
      <c r="C41" s="185" t="s">
        <v>2041</v>
      </c>
      <c r="D41" s="272">
        <f>SUM(D42:D43)-D44</f>
        <v>0</v>
      </c>
      <c r="E41" s="272">
        <f>SUM(E42:E43)-E44</f>
        <v>0</v>
      </c>
      <c r="F41" s="243" t="str">
        <f t="shared" si="1"/>
        <v>-</v>
      </c>
      <c r="G41" s="244"/>
      <c r="H41" s="244"/>
      <c r="I41" s="244"/>
      <c r="J41" s="244"/>
      <c r="K41" s="244"/>
      <c r="L41" s="244"/>
      <c r="M41" s="244"/>
      <c r="N41" s="244"/>
      <c r="O41" s="244"/>
      <c r="P41" s="244"/>
      <c r="Q41" s="244"/>
      <c r="R41" s="244"/>
      <c r="S41" s="244"/>
      <c r="T41" s="244"/>
      <c r="U41" s="244"/>
      <c r="V41" s="244"/>
      <c r="W41" s="244"/>
      <c r="X41" s="244"/>
    </row>
    <row r="42" spans="1:24" customFormat="1" ht="12.75" customHeight="1" x14ac:dyDescent="0.2">
      <c r="A42" s="170" t="s">
        <v>2043</v>
      </c>
      <c r="B42" s="145" t="s">
        <v>713</v>
      </c>
      <c r="C42" s="185" t="s">
        <v>2043</v>
      </c>
      <c r="D42" s="270">
        <v>0</v>
      </c>
      <c r="E42" s="270">
        <v>0</v>
      </c>
      <c r="F42" s="243" t="str">
        <f t="shared" si="1"/>
        <v>-</v>
      </c>
      <c r="G42" s="244"/>
      <c r="H42" s="244"/>
      <c r="I42" s="244"/>
      <c r="J42" s="244"/>
      <c r="K42" s="244"/>
      <c r="L42" s="244"/>
      <c r="M42" s="244"/>
      <c r="N42" s="244"/>
      <c r="O42" s="244"/>
      <c r="P42" s="244"/>
      <c r="Q42" s="244"/>
      <c r="R42" s="244"/>
      <c r="S42" s="244"/>
      <c r="T42" s="244"/>
      <c r="U42" s="244"/>
      <c r="V42" s="244"/>
      <c r="W42" s="244"/>
      <c r="X42" s="244"/>
    </row>
    <row r="43" spans="1:24" customFormat="1" ht="12.75" customHeight="1" x14ac:dyDescent="0.2">
      <c r="A43" s="170" t="s">
        <v>2044</v>
      </c>
      <c r="B43" s="145" t="s">
        <v>715</v>
      </c>
      <c r="C43" s="185" t="s">
        <v>2044</v>
      </c>
      <c r="D43" s="270">
        <v>0</v>
      </c>
      <c r="E43" s="270">
        <v>0</v>
      </c>
      <c r="F43" s="243" t="str">
        <f t="shared" si="1"/>
        <v>-</v>
      </c>
      <c r="G43" s="244"/>
      <c r="H43" s="244"/>
      <c r="I43" s="244"/>
      <c r="J43" s="244"/>
      <c r="K43" s="244"/>
      <c r="L43" s="244"/>
      <c r="M43" s="244"/>
      <c r="N43" s="244"/>
      <c r="O43" s="244"/>
      <c r="P43" s="244"/>
      <c r="Q43" s="244"/>
      <c r="R43" s="244"/>
      <c r="S43" s="244"/>
      <c r="T43" s="244"/>
      <c r="U43" s="244"/>
      <c r="V43" s="244"/>
      <c r="W43" s="244"/>
      <c r="X43" s="244"/>
    </row>
    <row r="44" spans="1:24" customFormat="1" ht="12.75" customHeight="1" x14ac:dyDescent="0.2">
      <c r="A44" s="170" t="s">
        <v>2045</v>
      </c>
      <c r="B44" s="145" t="s">
        <v>2046</v>
      </c>
      <c r="C44" s="185" t="s">
        <v>2045</v>
      </c>
      <c r="D44" s="270">
        <v>0</v>
      </c>
      <c r="E44" s="270">
        <v>0</v>
      </c>
      <c r="F44" s="243" t="str">
        <f t="shared" si="1"/>
        <v>-</v>
      </c>
      <c r="G44" s="244"/>
      <c r="H44" s="244"/>
      <c r="I44" s="244"/>
      <c r="J44" s="244"/>
      <c r="K44" s="244"/>
      <c r="L44" s="244"/>
      <c r="M44" s="244"/>
      <c r="N44" s="244"/>
      <c r="O44" s="244"/>
      <c r="P44" s="244"/>
      <c r="Q44" s="244"/>
      <c r="R44" s="244"/>
      <c r="S44" s="244"/>
      <c r="T44" s="244"/>
      <c r="U44" s="244"/>
      <c r="V44" s="244"/>
      <c r="W44" s="244"/>
      <c r="X44" s="244"/>
    </row>
    <row r="45" spans="1:24" customFormat="1" ht="12.75" customHeight="1" x14ac:dyDescent="0.2">
      <c r="A45" s="249" t="s">
        <v>2047</v>
      </c>
      <c r="B45" s="145" t="s">
        <v>2048</v>
      </c>
      <c r="C45" s="185" t="s">
        <v>2047</v>
      </c>
      <c r="D45" s="272">
        <f>SUM(D46:D49)-D50</f>
        <v>465222.85000000021</v>
      </c>
      <c r="E45" s="272">
        <f>SUM(E46:E49)-E50</f>
        <v>833554.7200000002</v>
      </c>
      <c r="F45" s="243">
        <f t="shared" si="1"/>
        <v>179.17321129003011</v>
      </c>
      <c r="G45" s="244"/>
      <c r="H45" s="244"/>
      <c r="I45" s="244"/>
      <c r="J45" s="244"/>
      <c r="K45" s="244"/>
      <c r="L45" s="244"/>
      <c r="M45" s="244"/>
      <c r="N45" s="244"/>
      <c r="O45" s="244"/>
      <c r="P45" s="244"/>
      <c r="Q45" s="244"/>
      <c r="R45" s="244"/>
      <c r="S45" s="244"/>
      <c r="T45" s="244"/>
      <c r="U45" s="244"/>
      <c r="V45" s="244"/>
      <c r="W45" s="244"/>
      <c r="X45" s="244"/>
    </row>
    <row r="46" spans="1:24" customFormat="1" ht="12.75" customHeight="1" x14ac:dyDescent="0.2">
      <c r="A46" s="170" t="s">
        <v>2049</v>
      </c>
      <c r="B46" s="145" t="s">
        <v>719</v>
      </c>
      <c r="C46" s="185" t="s">
        <v>2049</v>
      </c>
      <c r="D46" s="270">
        <v>0</v>
      </c>
      <c r="E46" s="270">
        <v>0</v>
      </c>
      <c r="F46" s="243" t="str">
        <f t="shared" si="1"/>
        <v>-</v>
      </c>
      <c r="G46" s="244"/>
      <c r="H46" s="244"/>
      <c r="I46" s="244"/>
      <c r="J46" s="244"/>
      <c r="K46" s="244"/>
      <c r="L46" s="244"/>
      <c r="M46" s="244"/>
      <c r="N46" s="244"/>
      <c r="O46" s="244"/>
      <c r="P46" s="244"/>
      <c r="Q46" s="244"/>
      <c r="R46" s="244"/>
      <c r="S46" s="244"/>
      <c r="T46" s="244"/>
      <c r="U46" s="244"/>
      <c r="V46" s="244"/>
      <c r="W46" s="244"/>
      <c r="X46" s="244"/>
    </row>
    <row r="47" spans="1:24" customFormat="1" ht="12.75" customHeight="1" x14ac:dyDescent="0.2">
      <c r="A47" s="170" t="s">
        <v>2050</v>
      </c>
      <c r="B47" s="145" t="s">
        <v>2051</v>
      </c>
      <c r="C47" s="185" t="s">
        <v>2050</v>
      </c>
      <c r="D47" s="270">
        <v>0</v>
      </c>
      <c r="E47" s="270">
        <v>0</v>
      </c>
      <c r="F47" s="243" t="str">
        <f t="shared" si="1"/>
        <v>-</v>
      </c>
      <c r="G47" s="244"/>
      <c r="H47" s="244"/>
      <c r="I47" s="244"/>
      <c r="J47" s="244"/>
      <c r="K47" s="244"/>
      <c r="L47" s="244"/>
      <c r="M47" s="244"/>
      <c r="N47" s="244"/>
      <c r="O47" s="244"/>
      <c r="P47" s="244"/>
      <c r="Q47" s="244"/>
      <c r="R47" s="244"/>
      <c r="S47" s="244"/>
      <c r="T47" s="244"/>
      <c r="U47" s="244"/>
      <c r="V47" s="244"/>
      <c r="W47" s="244"/>
      <c r="X47" s="244"/>
    </row>
    <row r="48" spans="1:24" customFormat="1" ht="12.75" customHeight="1" x14ac:dyDescent="0.2">
      <c r="A48" s="170" t="s">
        <v>2052</v>
      </c>
      <c r="B48" s="145" t="s">
        <v>723</v>
      </c>
      <c r="C48" s="185" t="s">
        <v>2052</v>
      </c>
      <c r="D48" s="270">
        <v>1107644.32</v>
      </c>
      <c r="E48" s="270">
        <v>1703824.09</v>
      </c>
      <c r="F48" s="243">
        <f t="shared" si="1"/>
        <v>153.82411657200572</v>
      </c>
      <c r="G48" s="244"/>
      <c r="H48" s="244"/>
      <c r="I48" s="244"/>
      <c r="J48" s="244"/>
      <c r="K48" s="244"/>
      <c r="L48" s="244"/>
      <c r="M48" s="244"/>
      <c r="N48" s="244"/>
      <c r="O48" s="244"/>
      <c r="P48" s="244"/>
      <c r="Q48" s="244"/>
      <c r="R48" s="244"/>
      <c r="S48" s="244"/>
      <c r="T48" s="244"/>
      <c r="U48" s="244"/>
      <c r="V48" s="244"/>
      <c r="W48" s="244"/>
      <c r="X48" s="244"/>
    </row>
    <row r="49" spans="1:24" customFormat="1" ht="12.75" customHeight="1" x14ac:dyDescent="0.2">
      <c r="A49" s="170" t="s">
        <v>2053</v>
      </c>
      <c r="B49" s="145" t="s">
        <v>725</v>
      </c>
      <c r="C49" s="185" t="s">
        <v>2053</v>
      </c>
      <c r="D49" s="270">
        <v>3235.12</v>
      </c>
      <c r="E49" s="270">
        <v>3235.12</v>
      </c>
      <c r="F49" s="243">
        <f t="shared" si="1"/>
        <v>100</v>
      </c>
      <c r="G49" s="244"/>
      <c r="H49" s="244"/>
      <c r="I49" s="244"/>
      <c r="J49" s="244"/>
      <c r="K49" s="244"/>
      <c r="L49" s="244"/>
      <c r="M49" s="244"/>
      <c r="N49" s="244"/>
      <c r="O49" s="244"/>
      <c r="P49" s="244"/>
      <c r="Q49" s="244"/>
      <c r="R49" s="244"/>
      <c r="S49" s="244"/>
      <c r="T49" s="244"/>
      <c r="U49" s="244"/>
      <c r="V49" s="244"/>
      <c r="W49" s="244"/>
      <c r="X49" s="244"/>
    </row>
    <row r="50" spans="1:24" customFormat="1" ht="12.75" customHeight="1" x14ac:dyDescent="0.2">
      <c r="A50" s="170" t="s">
        <v>2054</v>
      </c>
      <c r="B50" s="145" t="s">
        <v>2055</v>
      </c>
      <c r="C50" s="185" t="s">
        <v>2054</v>
      </c>
      <c r="D50" s="270">
        <v>645656.59</v>
      </c>
      <c r="E50" s="270">
        <v>873504.49</v>
      </c>
      <c r="F50" s="243">
        <f t="shared" si="1"/>
        <v>135.28933236784587</v>
      </c>
      <c r="G50" s="244"/>
      <c r="H50" s="244"/>
      <c r="I50" s="244"/>
      <c r="J50" s="244"/>
      <c r="K50" s="244"/>
      <c r="L50" s="244"/>
      <c r="M50" s="244"/>
      <c r="N50" s="244"/>
      <c r="O50" s="244"/>
      <c r="P50" s="244"/>
      <c r="Q50" s="244"/>
      <c r="R50" s="244"/>
      <c r="S50" s="244"/>
      <c r="T50" s="244"/>
      <c r="U50" s="244"/>
      <c r="V50" s="244"/>
      <c r="W50" s="244"/>
      <c r="X50" s="244"/>
    </row>
    <row r="51" spans="1:24" customFormat="1" ht="12.75" customHeight="1" x14ac:dyDescent="0.2">
      <c r="A51" s="170" t="s">
        <v>2056</v>
      </c>
      <c r="B51" s="145" t="s">
        <v>2057</v>
      </c>
      <c r="C51" s="185" t="s">
        <v>2056</v>
      </c>
      <c r="D51" s="270">
        <v>0</v>
      </c>
      <c r="E51" s="270">
        <v>0</v>
      </c>
      <c r="F51" s="243" t="str">
        <f t="shared" si="1"/>
        <v>-</v>
      </c>
      <c r="G51" s="244"/>
      <c r="H51" s="244"/>
      <c r="I51" s="244"/>
      <c r="J51" s="244"/>
      <c r="K51" s="244"/>
      <c r="L51" s="244"/>
      <c r="M51" s="244"/>
      <c r="N51" s="244"/>
      <c r="O51" s="244"/>
      <c r="P51" s="244"/>
      <c r="Q51" s="244"/>
      <c r="R51" s="244"/>
      <c r="S51" s="244"/>
      <c r="T51" s="244"/>
      <c r="U51" s="244"/>
      <c r="V51" s="244"/>
      <c r="W51" s="244"/>
      <c r="X51" s="244"/>
    </row>
    <row r="52" spans="1:24" customFormat="1" ht="12.75" customHeight="1" x14ac:dyDescent="0.2">
      <c r="A52" s="170" t="s">
        <v>2058</v>
      </c>
      <c r="B52" s="145" t="s">
        <v>2059</v>
      </c>
      <c r="C52" s="185" t="s">
        <v>2058</v>
      </c>
      <c r="D52" s="272">
        <f>SUM(D53:D54)-D55</f>
        <v>9148.679999999993</v>
      </c>
      <c r="E52" s="272">
        <f>SUM(E53:E54)-E55</f>
        <v>9148.6800000000221</v>
      </c>
      <c r="F52" s="243">
        <f t="shared" si="1"/>
        <v>100.00000000000031</v>
      </c>
      <c r="G52" s="244"/>
      <c r="H52" s="244"/>
      <c r="I52" s="244"/>
      <c r="J52" s="244"/>
      <c r="K52" s="244"/>
      <c r="L52" s="244"/>
      <c r="M52" s="244"/>
      <c r="N52" s="244"/>
      <c r="O52" s="244"/>
      <c r="P52" s="244"/>
      <c r="Q52" s="244"/>
      <c r="R52" s="244"/>
      <c r="S52" s="244"/>
      <c r="T52" s="244"/>
      <c r="U52" s="244"/>
      <c r="V52" s="244"/>
      <c r="W52" s="244"/>
      <c r="X52" s="244"/>
    </row>
    <row r="53" spans="1:24" customFormat="1" ht="12.75" customHeight="1" x14ac:dyDescent="0.2">
      <c r="A53" s="170" t="s">
        <v>2060</v>
      </c>
      <c r="B53" s="145" t="s">
        <v>2061</v>
      </c>
      <c r="C53" s="185" t="s">
        <v>2060</v>
      </c>
      <c r="D53" s="270">
        <v>0</v>
      </c>
      <c r="E53" s="270">
        <v>0</v>
      </c>
      <c r="F53" s="243" t="str">
        <f t="shared" si="1"/>
        <v>-</v>
      </c>
      <c r="G53" s="244"/>
      <c r="H53" s="244"/>
      <c r="I53" s="244"/>
      <c r="J53" s="244"/>
      <c r="K53" s="244"/>
      <c r="L53" s="244"/>
      <c r="M53" s="244"/>
      <c r="N53" s="244"/>
      <c r="O53" s="244"/>
      <c r="P53" s="244"/>
      <c r="Q53" s="244"/>
      <c r="R53" s="244"/>
      <c r="S53" s="244"/>
      <c r="T53" s="244"/>
      <c r="U53" s="244"/>
      <c r="V53" s="244"/>
      <c r="W53" s="244"/>
      <c r="X53" s="244"/>
    </row>
    <row r="54" spans="1:24" customFormat="1" ht="12.75" customHeight="1" x14ac:dyDescent="0.2">
      <c r="A54" s="170" t="s">
        <v>2062</v>
      </c>
      <c r="B54" s="145" t="s">
        <v>2063</v>
      </c>
      <c r="C54" s="185" t="s">
        <v>2062</v>
      </c>
      <c r="D54" s="270">
        <v>193571.11</v>
      </c>
      <c r="E54" s="270">
        <v>223235.54</v>
      </c>
      <c r="F54" s="243">
        <f t="shared" si="1"/>
        <v>115.3248230069043</v>
      </c>
      <c r="G54" s="244"/>
      <c r="H54" s="244"/>
      <c r="I54" s="244"/>
      <c r="J54" s="244"/>
      <c r="K54" s="244"/>
      <c r="L54" s="244"/>
      <c r="M54" s="244"/>
      <c r="N54" s="244"/>
      <c r="O54" s="244"/>
      <c r="P54" s="244"/>
      <c r="Q54" s="244"/>
      <c r="R54" s="244"/>
      <c r="S54" s="244"/>
      <c r="T54" s="244"/>
      <c r="U54" s="244"/>
      <c r="V54" s="244"/>
      <c r="W54" s="244"/>
      <c r="X54" s="244"/>
    </row>
    <row r="55" spans="1:24" customFormat="1" ht="12.75" customHeight="1" x14ac:dyDescent="0.2">
      <c r="A55" s="170" t="s">
        <v>2064</v>
      </c>
      <c r="B55" s="145" t="s">
        <v>2065</v>
      </c>
      <c r="C55" s="185" t="s">
        <v>2064</v>
      </c>
      <c r="D55" s="270">
        <v>184422.43</v>
      </c>
      <c r="E55" s="270">
        <v>214086.86</v>
      </c>
      <c r="F55" s="243">
        <f t="shared" si="1"/>
        <v>116.08504453606862</v>
      </c>
      <c r="G55" s="244"/>
      <c r="H55" s="244"/>
      <c r="I55" s="244"/>
      <c r="J55" s="244"/>
      <c r="K55" s="244"/>
      <c r="L55" s="244"/>
      <c r="M55" s="244"/>
      <c r="N55" s="244"/>
      <c r="O55" s="244"/>
      <c r="P55" s="244"/>
      <c r="Q55" s="244"/>
      <c r="R55" s="244"/>
      <c r="S55" s="244"/>
      <c r="T55" s="244"/>
      <c r="U55" s="244"/>
      <c r="V55" s="244"/>
      <c r="W55" s="244"/>
      <c r="X55" s="244"/>
    </row>
    <row r="56" spans="1:24" customFormat="1" ht="12.75" customHeight="1" x14ac:dyDescent="0.2">
      <c r="A56" s="170" t="s">
        <v>2066</v>
      </c>
      <c r="B56" s="145" t="s">
        <v>2067</v>
      </c>
      <c r="C56" s="185" t="s">
        <v>2066</v>
      </c>
      <c r="D56" s="272">
        <f>SUM(D57:D62)</f>
        <v>1306799.53</v>
      </c>
      <c r="E56" s="272">
        <f>SUM(E57:E62)</f>
        <v>126455.5</v>
      </c>
      <c r="F56" s="243">
        <f t="shared" si="1"/>
        <v>9.6767328956722221</v>
      </c>
      <c r="G56" s="244"/>
      <c r="H56" s="244"/>
      <c r="I56" s="244"/>
      <c r="J56" s="244"/>
      <c r="K56" s="244"/>
      <c r="L56" s="244"/>
      <c r="M56" s="244"/>
      <c r="N56" s="244"/>
      <c r="O56" s="244"/>
      <c r="P56" s="244"/>
      <c r="Q56" s="244"/>
      <c r="R56" s="244"/>
      <c r="S56" s="244"/>
      <c r="T56" s="244"/>
      <c r="U56" s="244"/>
      <c r="V56" s="244"/>
      <c r="W56" s="244"/>
      <c r="X56" s="244"/>
    </row>
    <row r="57" spans="1:24" customFormat="1" ht="12.75" customHeight="1" x14ac:dyDescent="0.2">
      <c r="A57" s="170" t="s">
        <v>2068</v>
      </c>
      <c r="B57" s="145" t="s">
        <v>2069</v>
      </c>
      <c r="C57" s="185" t="s">
        <v>2068</v>
      </c>
      <c r="D57" s="270">
        <v>1180344.03</v>
      </c>
      <c r="E57" s="270">
        <v>0</v>
      </c>
      <c r="F57" s="243">
        <f t="shared" si="1"/>
        <v>0</v>
      </c>
      <c r="G57" s="244"/>
      <c r="H57" s="244"/>
      <c r="I57" s="244"/>
      <c r="J57" s="244"/>
      <c r="K57" s="244"/>
      <c r="L57" s="244"/>
      <c r="M57" s="244"/>
      <c r="N57" s="244"/>
      <c r="O57" s="244"/>
      <c r="P57" s="244"/>
      <c r="Q57" s="244"/>
      <c r="R57" s="244"/>
      <c r="S57" s="244"/>
      <c r="T57" s="244"/>
      <c r="U57" s="244"/>
      <c r="V57" s="244"/>
      <c r="W57" s="244"/>
      <c r="X57" s="244"/>
    </row>
    <row r="58" spans="1:24" customFormat="1" ht="12.75" customHeight="1" x14ac:dyDescent="0.2">
      <c r="A58" s="170" t="s">
        <v>2070</v>
      </c>
      <c r="B58" s="145" t="s">
        <v>2071</v>
      </c>
      <c r="C58" s="185" t="s">
        <v>2070</v>
      </c>
      <c r="D58" s="270">
        <v>0</v>
      </c>
      <c r="E58" s="270">
        <v>0</v>
      </c>
      <c r="F58" s="243" t="str">
        <f t="shared" si="1"/>
        <v>-</v>
      </c>
      <c r="G58" s="244"/>
      <c r="H58" s="244"/>
      <c r="I58" s="244"/>
      <c r="J58" s="244"/>
      <c r="K58" s="244"/>
      <c r="L58" s="244"/>
      <c r="M58" s="244"/>
      <c r="N58" s="244"/>
      <c r="O58" s="244"/>
      <c r="P58" s="244"/>
      <c r="Q58" s="244"/>
      <c r="R58" s="244"/>
      <c r="S58" s="244"/>
      <c r="T58" s="244"/>
      <c r="U58" s="244"/>
      <c r="V58" s="244"/>
      <c r="W58" s="244"/>
      <c r="X58" s="244"/>
    </row>
    <row r="59" spans="1:24" customFormat="1" ht="12.75" customHeight="1" x14ac:dyDescent="0.2">
      <c r="A59" s="170" t="s">
        <v>2072</v>
      </c>
      <c r="B59" s="145" t="s">
        <v>2073</v>
      </c>
      <c r="C59" s="185" t="s">
        <v>2072</v>
      </c>
      <c r="D59" s="270">
        <v>0</v>
      </c>
      <c r="E59" s="270">
        <v>0</v>
      </c>
      <c r="F59" s="243" t="str">
        <f t="shared" si="1"/>
        <v>-</v>
      </c>
      <c r="G59" s="244"/>
      <c r="H59" s="244"/>
      <c r="I59" s="244"/>
      <c r="J59" s="244"/>
      <c r="K59" s="244"/>
      <c r="L59" s="244"/>
      <c r="M59" s="244"/>
      <c r="N59" s="244"/>
      <c r="O59" s="244"/>
      <c r="P59" s="244"/>
      <c r="Q59" s="244"/>
      <c r="R59" s="244"/>
      <c r="S59" s="244"/>
      <c r="T59" s="244"/>
      <c r="U59" s="244"/>
      <c r="V59" s="244"/>
      <c r="W59" s="244"/>
      <c r="X59" s="244"/>
    </row>
    <row r="60" spans="1:24" customFormat="1" ht="12.75" customHeight="1" x14ac:dyDescent="0.2">
      <c r="A60" s="170" t="s">
        <v>2074</v>
      </c>
      <c r="B60" s="145" t="s">
        <v>2075</v>
      </c>
      <c r="C60" s="185" t="s">
        <v>2074</v>
      </c>
      <c r="D60" s="270">
        <v>0</v>
      </c>
      <c r="E60" s="270">
        <v>0</v>
      </c>
      <c r="F60" s="243" t="str">
        <f t="shared" si="1"/>
        <v>-</v>
      </c>
      <c r="G60" s="244"/>
      <c r="H60" s="244"/>
      <c r="I60" s="244"/>
      <c r="J60" s="244"/>
      <c r="K60" s="244"/>
      <c r="L60" s="244"/>
      <c r="M60" s="244"/>
      <c r="N60" s="244"/>
      <c r="O60" s="244"/>
      <c r="P60" s="244"/>
      <c r="Q60" s="244"/>
      <c r="R60" s="244"/>
      <c r="S60" s="244"/>
      <c r="T60" s="244"/>
      <c r="U60" s="244"/>
      <c r="V60" s="244"/>
      <c r="W60" s="244"/>
      <c r="X60" s="244"/>
    </row>
    <row r="61" spans="1:24" customFormat="1" ht="12.75" customHeight="1" x14ac:dyDescent="0.2">
      <c r="A61" s="170" t="s">
        <v>2076</v>
      </c>
      <c r="B61" s="145" t="s">
        <v>2077</v>
      </c>
      <c r="C61" s="185" t="s">
        <v>2076</v>
      </c>
      <c r="D61" s="270">
        <v>126455.5</v>
      </c>
      <c r="E61" s="270">
        <v>126455.5</v>
      </c>
      <c r="F61" s="243">
        <f t="shared" si="1"/>
        <v>100</v>
      </c>
      <c r="G61" s="244"/>
      <c r="H61" s="244"/>
      <c r="I61" s="244"/>
      <c r="J61" s="244"/>
      <c r="K61" s="244"/>
      <c r="L61" s="244"/>
      <c r="M61" s="244"/>
      <c r="N61" s="244"/>
      <c r="O61" s="244"/>
      <c r="P61" s="244"/>
      <c r="Q61" s="244"/>
      <c r="R61" s="244"/>
      <c r="S61" s="244"/>
      <c r="T61" s="244"/>
      <c r="U61" s="244"/>
      <c r="V61" s="244"/>
      <c r="W61" s="244"/>
      <c r="X61" s="244"/>
    </row>
    <row r="62" spans="1:24" customFormat="1" ht="12.75" customHeight="1" x14ac:dyDescent="0.2">
      <c r="A62" s="170" t="s">
        <v>2078</v>
      </c>
      <c r="B62" s="145" t="s">
        <v>2079</v>
      </c>
      <c r="C62" s="185" t="s">
        <v>2078</v>
      </c>
      <c r="D62" s="270">
        <v>0</v>
      </c>
      <c r="E62" s="270">
        <v>0</v>
      </c>
      <c r="F62" s="243" t="str">
        <f t="shared" si="1"/>
        <v>-</v>
      </c>
      <c r="G62" s="244"/>
      <c r="H62" s="244"/>
      <c r="I62" s="244"/>
      <c r="J62" s="244"/>
      <c r="K62" s="244"/>
      <c r="L62" s="244"/>
      <c r="M62" s="244"/>
      <c r="N62" s="244"/>
      <c r="O62" s="244"/>
      <c r="P62" s="244"/>
      <c r="Q62" s="244"/>
      <c r="R62" s="244"/>
      <c r="S62" s="244"/>
      <c r="T62" s="244"/>
      <c r="U62" s="244"/>
      <c r="V62" s="244"/>
      <c r="W62" s="244"/>
      <c r="X62" s="244"/>
    </row>
    <row r="63" spans="1:24" customFormat="1" ht="12.75" customHeight="1" x14ac:dyDescent="0.2">
      <c r="A63" s="170" t="s">
        <v>2080</v>
      </c>
      <c r="B63" s="145" t="s">
        <v>2081</v>
      </c>
      <c r="C63" s="185" t="s">
        <v>2080</v>
      </c>
      <c r="D63" s="272">
        <f>SUM(D64:D67)</f>
        <v>0</v>
      </c>
      <c r="E63" s="272">
        <f>SUM(E64:E67)</f>
        <v>0</v>
      </c>
      <c r="F63" s="243" t="str">
        <f t="shared" si="1"/>
        <v>-</v>
      </c>
      <c r="G63" s="244"/>
      <c r="H63" s="244"/>
      <c r="I63" s="244"/>
      <c r="J63" s="244"/>
      <c r="K63" s="244"/>
      <c r="L63" s="244"/>
      <c r="M63" s="244"/>
      <c r="N63" s="244"/>
      <c r="O63" s="244"/>
      <c r="P63" s="244"/>
      <c r="Q63" s="244"/>
      <c r="R63" s="244"/>
      <c r="S63" s="244"/>
      <c r="T63" s="244"/>
      <c r="U63" s="244"/>
      <c r="V63" s="244"/>
      <c r="W63" s="244"/>
      <c r="X63" s="244"/>
    </row>
    <row r="64" spans="1:24" customFormat="1" ht="12.75" customHeight="1" x14ac:dyDescent="0.2">
      <c r="A64" s="170" t="s">
        <v>2082</v>
      </c>
      <c r="B64" s="145" t="s">
        <v>2083</v>
      </c>
      <c r="C64" s="185" t="s">
        <v>2082</v>
      </c>
      <c r="D64" s="270">
        <v>0</v>
      </c>
      <c r="E64" s="270">
        <v>0</v>
      </c>
      <c r="F64" s="243" t="str">
        <f t="shared" si="1"/>
        <v>-</v>
      </c>
      <c r="G64" s="244"/>
      <c r="H64" s="244"/>
      <c r="I64" s="244"/>
      <c r="J64" s="244"/>
      <c r="K64" s="244"/>
      <c r="L64" s="244"/>
      <c r="M64" s="244"/>
      <c r="N64" s="244"/>
      <c r="O64" s="244"/>
      <c r="P64" s="244"/>
      <c r="Q64" s="244"/>
      <c r="R64" s="244"/>
      <c r="S64" s="244"/>
      <c r="T64" s="244"/>
      <c r="U64" s="244"/>
      <c r="V64" s="244"/>
      <c r="W64" s="244"/>
      <c r="X64" s="244"/>
    </row>
    <row r="65" spans="1:24" customFormat="1" ht="12.75" customHeight="1" x14ac:dyDescent="0.2">
      <c r="A65" s="170" t="s">
        <v>2084</v>
      </c>
      <c r="B65" s="145" t="s">
        <v>2085</v>
      </c>
      <c r="C65" s="185" t="s">
        <v>2084</v>
      </c>
      <c r="D65" s="270">
        <v>0</v>
      </c>
      <c r="E65" s="270">
        <v>0</v>
      </c>
      <c r="F65" s="243" t="str">
        <f t="shared" si="1"/>
        <v>-</v>
      </c>
      <c r="G65" s="244"/>
      <c r="H65" s="244"/>
      <c r="I65" s="244"/>
      <c r="J65" s="244"/>
      <c r="K65" s="244"/>
      <c r="L65" s="244"/>
      <c r="M65" s="244"/>
      <c r="N65" s="244"/>
      <c r="O65" s="244"/>
      <c r="P65" s="244"/>
      <c r="Q65" s="244"/>
      <c r="R65" s="244"/>
      <c r="S65" s="244"/>
      <c r="T65" s="244"/>
      <c r="U65" s="244"/>
      <c r="V65" s="244"/>
      <c r="W65" s="244"/>
      <c r="X65" s="244"/>
    </row>
    <row r="66" spans="1:24" customFormat="1" ht="12.75" customHeight="1" x14ac:dyDescent="0.2">
      <c r="A66" s="170" t="s">
        <v>2086</v>
      </c>
      <c r="B66" s="145" t="s">
        <v>2087</v>
      </c>
      <c r="C66" s="185" t="s">
        <v>2086</v>
      </c>
      <c r="D66" s="270">
        <v>0</v>
      </c>
      <c r="E66" s="270">
        <v>0</v>
      </c>
      <c r="F66" s="243" t="str">
        <f t="shared" si="1"/>
        <v>-</v>
      </c>
      <c r="G66" s="244"/>
      <c r="H66" s="244"/>
      <c r="I66" s="244"/>
      <c r="J66" s="244"/>
      <c r="K66" s="244"/>
      <c r="L66" s="244"/>
      <c r="M66" s="244"/>
      <c r="N66" s="244"/>
      <c r="O66" s="244"/>
      <c r="P66" s="244"/>
      <c r="Q66" s="244"/>
      <c r="R66" s="244"/>
      <c r="S66" s="244"/>
      <c r="T66" s="244"/>
      <c r="U66" s="244"/>
      <c r="V66" s="244"/>
      <c r="W66" s="244"/>
      <c r="X66" s="244"/>
    </row>
    <row r="67" spans="1:24" customFormat="1" ht="12.75" customHeight="1" x14ac:dyDescent="0.2">
      <c r="A67" s="170" t="s">
        <v>2088</v>
      </c>
      <c r="B67" s="145" t="s">
        <v>2089</v>
      </c>
      <c r="C67" s="185" t="s">
        <v>2088</v>
      </c>
      <c r="D67" s="270">
        <v>0</v>
      </c>
      <c r="E67" s="270">
        <v>0</v>
      </c>
      <c r="F67" s="243" t="str">
        <f t="shared" si="1"/>
        <v>-</v>
      </c>
      <c r="G67" s="244"/>
      <c r="H67" s="244"/>
      <c r="I67" s="244"/>
      <c r="J67" s="244"/>
      <c r="K67" s="244"/>
      <c r="L67" s="244"/>
      <c r="M67" s="244"/>
      <c r="N67" s="244"/>
      <c r="O67" s="244"/>
      <c r="P67" s="244"/>
      <c r="Q67" s="244"/>
      <c r="R67" s="244"/>
      <c r="S67" s="244"/>
      <c r="T67" s="244"/>
      <c r="U67" s="244"/>
      <c r="V67" s="244"/>
      <c r="W67" s="244"/>
      <c r="X67" s="244"/>
    </row>
    <row r="68" spans="1:24" customFormat="1" ht="12.75" customHeight="1" x14ac:dyDescent="0.2">
      <c r="A68" s="170" t="s">
        <v>2090</v>
      </c>
      <c r="B68" s="145" t="s">
        <v>2091</v>
      </c>
      <c r="C68" s="185" t="s">
        <v>2090</v>
      </c>
      <c r="D68" s="272">
        <f>D69+D78+D87+D118+D134+D146+D164+D170</f>
        <v>2616883.3400000003</v>
      </c>
      <c r="E68" s="272">
        <f>E69+E78+E87+E118+E134+E146+E164+E170</f>
        <v>2390352.4300000002</v>
      </c>
      <c r="F68" s="243">
        <f t="shared" si="1"/>
        <v>91.343484574287515</v>
      </c>
      <c r="G68" s="244"/>
      <c r="H68" s="244"/>
      <c r="I68" s="244"/>
      <c r="J68" s="244"/>
      <c r="K68" s="244"/>
      <c r="L68" s="244"/>
      <c r="M68" s="244"/>
      <c r="N68" s="244"/>
      <c r="O68" s="244"/>
      <c r="P68" s="244"/>
      <c r="Q68" s="244"/>
      <c r="R68" s="244"/>
      <c r="S68" s="244"/>
      <c r="T68" s="244"/>
      <c r="U68" s="244"/>
      <c r="V68" s="244"/>
      <c r="W68" s="244"/>
      <c r="X68" s="244"/>
    </row>
    <row r="69" spans="1:24" customFormat="1" ht="12.75" customHeight="1" x14ac:dyDescent="0.2">
      <c r="A69" s="170" t="s">
        <v>1294</v>
      </c>
      <c r="B69" s="145" t="s">
        <v>2092</v>
      </c>
      <c r="C69" s="185" t="s">
        <v>1294</v>
      </c>
      <c r="D69" s="272">
        <f>+D70+D75+D76+D77</f>
        <v>1497629.19</v>
      </c>
      <c r="E69" s="272">
        <f>+E70+E75+E76+E77</f>
        <v>1674013.7699999998</v>
      </c>
      <c r="F69" s="243">
        <f t="shared" si="1"/>
        <v>111.77758694727365</v>
      </c>
      <c r="G69" s="244"/>
      <c r="H69" s="244"/>
      <c r="I69" s="244"/>
      <c r="J69" s="244"/>
      <c r="K69" s="244"/>
      <c r="L69" s="244"/>
      <c r="M69" s="244"/>
      <c r="N69" s="244"/>
      <c r="O69" s="244"/>
      <c r="P69" s="244"/>
      <c r="Q69" s="244"/>
      <c r="R69" s="244"/>
      <c r="S69" s="244"/>
      <c r="T69" s="244"/>
      <c r="U69" s="244"/>
      <c r="V69" s="244"/>
      <c r="W69" s="244"/>
      <c r="X69" s="244"/>
    </row>
    <row r="70" spans="1:24" customFormat="1" ht="12.75" customHeight="1" x14ac:dyDescent="0.2">
      <c r="A70" s="170" t="s">
        <v>2093</v>
      </c>
      <c r="B70" s="145" t="s">
        <v>2094</v>
      </c>
      <c r="C70" s="185" t="s">
        <v>2093</v>
      </c>
      <c r="D70" s="272">
        <f>SUM(D71:D74)</f>
        <v>1472168.51</v>
      </c>
      <c r="E70" s="272">
        <f>SUM(E71:E74)</f>
        <v>1673582.38</v>
      </c>
      <c r="F70" s="243">
        <f t="shared" ref="F70:F101" si="2">IF(D70&gt;0,IF(E70/D70&gt;=100,"&gt;&gt;100",E70/D70*100),"-")</f>
        <v>113.68144126381293</v>
      </c>
      <c r="G70" s="244"/>
      <c r="H70" s="244"/>
      <c r="I70" s="244"/>
      <c r="J70" s="244"/>
      <c r="K70" s="244"/>
      <c r="L70" s="244"/>
      <c r="M70" s="244"/>
      <c r="N70" s="244"/>
      <c r="O70" s="244"/>
      <c r="P70" s="244"/>
      <c r="Q70" s="244"/>
      <c r="R70" s="244"/>
      <c r="S70" s="244"/>
      <c r="T70" s="244"/>
      <c r="U70" s="244"/>
      <c r="V70" s="244"/>
      <c r="W70" s="244"/>
      <c r="X70" s="244"/>
    </row>
    <row r="71" spans="1:24" customFormat="1" ht="12.75" customHeight="1" x14ac:dyDescent="0.2">
      <c r="A71" s="170" t="s">
        <v>2095</v>
      </c>
      <c r="B71" s="145" t="s">
        <v>2096</v>
      </c>
      <c r="C71" s="185" t="s">
        <v>2095</v>
      </c>
      <c r="D71" s="270">
        <v>0</v>
      </c>
      <c r="E71" s="270">
        <v>0</v>
      </c>
      <c r="F71" s="243" t="str">
        <f t="shared" si="2"/>
        <v>-</v>
      </c>
      <c r="G71" s="244"/>
      <c r="H71" s="244"/>
      <c r="I71" s="244"/>
      <c r="J71" s="244"/>
      <c r="K71" s="244"/>
      <c r="L71" s="244"/>
      <c r="M71" s="244"/>
      <c r="N71" s="244"/>
      <c r="O71" s="244"/>
      <c r="P71" s="244"/>
      <c r="Q71" s="244"/>
      <c r="R71" s="244"/>
      <c r="S71" s="244"/>
      <c r="T71" s="244"/>
      <c r="U71" s="244"/>
      <c r="V71" s="244"/>
      <c r="W71" s="244"/>
      <c r="X71" s="244"/>
    </row>
    <row r="72" spans="1:24" customFormat="1" ht="12.75" customHeight="1" x14ac:dyDescent="0.2">
      <c r="A72" s="170" t="s">
        <v>2097</v>
      </c>
      <c r="B72" s="145" t="s">
        <v>2098</v>
      </c>
      <c r="C72" s="185" t="s">
        <v>2097</v>
      </c>
      <c r="D72" s="270">
        <v>1472168.51</v>
      </c>
      <c r="E72" s="270">
        <v>1673582.38</v>
      </c>
      <c r="F72" s="243">
        <f t="shared" si="2"/>
        <v>113.68144126381293</v>
      </c>
      <c r="G72" s="244"/>
      <c r="H72" s="244"/>
      <c r="I72" s="244"/>
      <c r="J72" s="244"/>
      <c r="K72" s="244"/>
      <c r="L72" s="244"/>
      <c r="M72" s="244"/>
      <c r="N72" s="244"/>
      <c r="O72" s="244"/>
      <c r="P72" s="244"/>
      <c r="Q72" s="244"/>
      <c r="R72" s="244"/>
      <c r="S72" s="244"/>
      <c r="T72" s="244"/>
      <c r="U72" s="244"/>
      <c r="V72" s="244"/>
      <c r="W72" s="244"/>
      <c r="X72" s="244"/>
    </row>
    <row r="73" spans="1:24" customFormat="1" ht="12.75" customHeight="1" x14ac:dyDescent="0.2">
      <c r="A73" s="170" t="s">
        <v>2099</v>
      </c>
      <c r="B73" s="145" t="s">
        <v>2100</v>
      </c>
      <c r="C73" s="185" t="s">
        <v>2099</v>
      </c>
      <c r="D73" s="270">
        <v>0</v>
      </c>
      <c r="E73" s="270">
        <v>0</v>
      </c>
      <c r="F73" s="243" t="str">
        <f t="shared" si="2"/>
        <v>-</v>
      </c>
      <c r="G73" s="244"/>
      <c r="H73" s="244"/>
      <c r="I73" s="244"/>
      <c r="J73" s="244"/>
      <c r="K73" s="244"/>
      <c r="L73" s="244"/>
      <c r="M73" s="244"/>
      <c r="N73" s="244"/>
      <c r="O73" s="244"/>
      <c r="P73" s="244"/>
      <c r="Q73" s="244"/>
      <c r="R73" s="244"/>
      <c r="S73" s="244"/>
      <c r="T73" s="244"/>
      <c r="U73" s="244"/>
      <c r="V73" s="244"/>
      <c r="W73" s="244"/>
      <c r="X73" s="244"/>
    </row>
    <row r="74" spans="1:24" customFormat="1" ht="12.75" customHeight="1" x14ac:dyDescent="0.2">
      <c r="A74" s="170" t="s">
        <v>2101</v>
      </c>
      <c r="B74" s="145" t="s">
        <v>2102</v>
      </c>
      <c r="C74" s="185" t="s">
        <v>2101</v>
      </c>
      <c r="D74" s="270">
        <v>0</v>
      </c>
      <c r="E74" s="270">
        <v>0</v>
      </c>
      <c r="F74" s="243" t="str">
        <f t="shared" si="2"/>
        <v>-</v>
      </c>
      <c r="G74" s="244"/>
      <c r="H74" s="244"/>
      <c r="I74" s="244"/>
      <c r="J74" s="244"/>
      <c r="K74" s="244"/>
      <c r="L74" s="244"/>
      <c r="M74" s="244"/>
      <c r="N74" s="244"/>
      <c r="O74" s="244"/>
      <c r="P74" s="244"/>
      <c r="Q74" s="244"/>
      <c r="R74" s="244"/>
      <c r="S74" s="244"/>
      <c r="T74" s="244"/>
      <c r="U74" s="244"/>
      <c r="V74" s="244"/>
      <c r="W74" s="244"/>
      <c r="X74" s="244"/>
    </row>
    <row r="75" spans="1:24" customFormat="1" ht="12.75" customHeight="1" x14ac:dyDescent="0.2">
      <c r="A75" s="170" t="s">
        <v>2103</v>
      </c>
      <c r="B75" s="145" t="s">
        <v>2104</v>
      </c>
      <c r="C75" s="185" t="s">
        <v>2103</v>
      </c>
      <c r="D75" s="270">
        <v>25460.68</v>
      </c>
      <c r="E75" s="270">
        <v>0</v>
      </c>
      <c r="F75" s="243">
        <f t="shared" si="2"/>
        <v>0</v>
      </c>
      <c r="G75" s="244"/>
      <c r="H75" s="244"/>
      <c r="I75" s="244"/>
      <c r="J75" s="244"/>
      <c r="K75" s="244"/>
      <c r="L75" s="244"/>
      <c r="M75" s="244"/>
      <c r="N75" s="244"/>
      <c r="O75" s="244"/>
      <c r="P75" s="244"/>
      <c r="Q75" s="244"/>
      <c r="R75" s="244"/>
      <c r="S75" s="244"/>
      <c r="T75" s="244"/>
      <c r="U75" s="244"/>
      <c r="V75" s="244"/>
      <c r="W75" s="244"/>
      <c r="X75" s="244"/>
    </row>
    <row r="76" spans="1:24" customFormat="1" ht="12.75" customHeight="1" x14ac:dyDescent="0.2">
      <c r="A76" s="170" t="s">
        <v>2105</v>
      </c>
      <c r="B76" s="145" t="s">
        <v>2106</v>
      </c>
      <c r="C76" s="185" t="s">
        <v>2105</v>
      </c>
      <c r="D76" s="270">
        <v>0</v>
      </c>
      <c r="E76" s="270">
        <v>431.39</v>
      </c>
      <c r="F76" s="243" t="str">
        <f t="shared" si="2"/>
        <v>-</v>
      </c>
      <c r="G76" s="244"/>
      <c r="H76" s="244"/>
      <c r="I76" s="244"/>
      <c r="J76" s="244"/>
      <c r="K76" s="244"/>
      <c r="L76" s="244"/>
      <c r="M76" s="244"/>
      <c r="N76" s="244"/>
      <c r="O76" s="244"/>
      <c r="P76" s="244"/>
      <c r="Q76" s="244"/>
      <c r="R76" s="244"/>
      <c r="S76" s="244"/>
      <c r="T76" s="244"/>
      <c r="U76" s="244"/>
      <c r="V76" s="244"/>
      <c r="W76" s="244"/>
      <c r="X76" s="244"/>
    </row>
    <row r="77" spans="1:24" customFormat="1" ht="12.75" customHeight="1" x14ac:dyDescent="0.2">
      <c r="A77" s="170" t="s">
        <v>2107</v>
      </c>
      <c r="B77" s="145" t="s">
        <v>2108</v>
      </c>
      <c r="C77" s="185" t="s">
        <v>2107</v>
      </c>
      <c r="D77" s="270">
        <v>0</v>
      </c>
      <c r="E77" s="270">
        <v>0</v>
      </c>
      <c r="F77" s="243" t="str">
        <f t="shared" si="2"/>
        <v>-</v>
      </c>
      <c r="G77" s="244"/>
      <c r="H77" s="244"/>
      <c r="I77" s="244"/>
      <c r="J77" s="244"/>
      <c r="K77" s="244"/>
      <c r="L77" s="244"/>
      <c r="M77" s="244"/>
      <c r="N77" s="244"/>
      <c r="O77" s="244"/>
      <c r="P77" s="244"/>
      <c r="Q77" s="244"/>
      <c r="R77" s="244"/>
      <c r="S77" s="244"/>
      <c r="T77" s="244"/>
      <c r="U77" s="244"/>
      <c r="V77" s="244"/>
      <c r="W77" s="244"/>
      <c r="X77" s="244"/>
    </row>
    <row r="78" spans="1:24" customFormat="1" ht="24" customHeight="1" x14ac:dyDescent="0.2">
      <c r="A78" s="170" t="s">
        <v>2109</v>
      </c>
      <c r="B78" s="145" t="s">
        <v>2110</v>
      </c>
      <c r="C78" s="185" t="s">
        <v>2109</v>
      </c>
      <c r="D78" s="272">
        <f>D79+SUM(D82:D84)-D85+D86</f>
        <v>5856.23</v>
      </c>
      <c r="E78" s="272">
        <f>E79+SUM(E82:E84)-E85+E86</f>
        <v>34076.35</v>
      </c>
      <c r="F78" s="243">
        <f t="shared" si="2"/>
        <v>581.88202990661227</v>
      </c>
      <c r="G78" s="244"/>
      <c r="H78" s="244"/>
      <c r="I78" s="244"/>
      <c r="J78" s="244"/>
      <c r="K78" s="244"/>
      <c r="L78" s="244"/>
      <c r="M78" s="244"/>
      <c r="N78" s="244"/>
      <c r="O78" s="244"/>
      <c r="P78" s="244"/>
      <c r="Q78" s="244"/>
      <c r="R78" s="244"/>
      <c r="S78" s="244"/>
      <c r="T78" s="244"/>
      <c r="U78" s="244"/>
      <c r="V78" s="244"/>
      <c r="W78" s="244"/>
      <c r="X78" s="244"/>
    </row>
    <row r="79" spans="1:24" customFormat="1" ht="12.75" customHeight="1" x14ac:dyDescent="0.2">
      <c r="A79" s="170" t="s">
        <v>2111</v>
      </c>
      <c r="B79" s="145" t="s">
        <v>2112</v>
      </c>
      <c r="C79" s="185" t="s">
        <v>2111</v>
      </c>
      <c r="D79" s="272">
        <f>SUM(D80:D81)</f>
        <v>0</v>
      </c>
      <c r="E79" s="272">
        <f>SUM(E80:E81)</f>
        <v>0</v>
      </c>
      <c r="F79" s="243" t="str">
        <f t="shared" si="2"/>
        <v>-</v>
      </c>
      <c r="G79" s="244"/>
      <c r="H79" s="244"/>
      <c r="I79" s="244"/>
      <c r="J79" s="244"/>
      <c r="K79" s="244"/>
      <c r="L79" s="244"/>
      <c r="M79" s="244"/>
      <c r="N79" s="244"/>
      <c r="O79" s="244"/>
      <c r="P79" s="244"/>
      <c r="Q79" s="244"/>
      <c r="R79" s="244"/>
      <c r="S79" s="244"/>
      <c r="T79" s="244"/>
      <c r="U79" s="244"/>
      <c r="V79" s="244"/>
      <c r="W79" s="244"/>
      <c r="X79" s="244"/>
    </row>
    <row r="80" spans="1:24" customFormat="1" ht="12.75" customHeight="1" x14ac:dyDescent="0.2">
      <c r="A80" s="170" t="s">
        <v>2113</v>
      </c>
      <c r="B80" s="145" t="s">
        <v>2114</v>
      </c>
      <c r="C80" s="185" t="s">
        <v>2113</v>
      </c>
      <c r="D80" s="270">
        <v>0</v>
      </c>
      <c r="E80" s="270">
        <v>0</v>
      </c>
      <c r="F80" s="243" t="str">
        <f t="shared" si="2"/>
        <v>-</v>
      </c>
      <c r="G80" s="244"/>
      <c r="H80" s="244"/>
      <c r="I80" s="244"/>
      <c r="J80" s="244"/>
      <c r="K80" s="244"/>
      <c r="L80" s="244"/>
      <c r="M80" s="244"/>
      <c r="N80" s="244"/>
      <c r="O80" s="244"/>
      <c r="P80" s="244"/>
      <c r="Q80" s="244"/>
      <c r="R80" s="244"/>
      <c r="S80" s="244"/>
      <c r="T80" s="244"/>
      <c r="U80" s="244"/>
      <c r="V80" s="244"/>
      <c r="W80" s="244"/>
      <c r="X80" s="244"/>
    </row>
    <row r="81" spans="1:24" customFormat="1" ht="12.75" customHeight="1" x14ac:dyDescent="0.2">
      <c r="A81" s="170" t="s">
        <v>2115</v>
      </c>
      <c r="B81" s="145" t="s">
        <v>2116</v>
      </c>
      <c r="C81" s="185" t="s">
        <v>2115</v>
      </c>
      <c r="D81" s="270">
        <v>0</v>
      </c>
      <c r="E81" s="270">
        <v>0</v>
      </c>
      <c r="F81" s="243" t="str">
        <f t="shared" si="2"/>
        <v>-</v>
      </c>
      <c r="G81" s="244"/>
      <c r="H81" s="244"/>
      <c r="I81" s="244"/>
      <c r="J81" s="244"/>
      <c r="K81" s="244"/>
      <c r="L81" s="244"/>
      <c r="M81" s="244"/>
      <c r="N81" s="244"/>
      <c r="O81" s="244"/>
      <c r="P81" s="244"/>
      <c r="Q81" s="244"/>
      <c r="R81" s="244"/>
      <c r="S81" s="244"/>
      <c r="T81" s="244"/>
      <c r="U81" s="244"/>
      <c r="V81" s="244"/>
      <c r="W81" s="244"/>
      <c r="X81" s="244"/>
    </row>
    <row r="82" spans="1:24" customFormat="1" ht="12.75" customHeight="1" x14ac:dyDescent="0.2">
      <c r="A82" s="170" t="s">
        <v>2117</v>
      </c>
      <c r="B82" s="145" t="s">
        <v>2118</v>
      </c>
      <c r="C82" s="185" t="s">
        <v>2117</v>
      </c>
      <c r="D82" s="270">
        <v>0</v>
      </c>
      <c r="E82" s="270">
        <v>0</v>
      </c>
      <c r="F82" s="243" t="str">
        <f t="shared" si="2"/>
        <v>-</v>
      </c>
      <c r="G82" s="244"/>
      <c r="H82" s="244"/>
      <c r="I82" s="244"/>
      <c r="J82" s="244"/>
      <c r="K82" s="244"/>
      <c r="L82" s="244"/>
      <c r="M82" s="244"/>
      <c r="N82" s="244"/>
      <c r="O82" s="244"/>
      <c r="P82" s="244"/>
      <c r="Q82" s="244"/>
      <c r="R82" s="244"/>
      <c r="S82" s="244"/>
      <c r="T82" s="244"/>
      <c r="U82" s="244"/>
      <c r="V82" s="244"/>
      <c r="W82" s="244"/>
      <c r="X82" s="244"/>
    </row>
    <row r="83" spans="1:24" customFormat="1" ht="12.75" customHeight="1" x14ac:dyDescent="0.2">
      <c r="A83" s="170" t="s">
        <v>2119</v>
      </c>
      <c r="B83" s="145" t="s">
        <v>2120</v>
      </c>
      <c r="C83" s="185" t="s">
        <v>2119</v>
      </c>
      <c r="D83" s="270">
        <v>0</v>
      </c>
      <c r="E83" s="270">
        <v>0</v>
      </c>
      <c r="F83" s="243" t="str">
        <f t="shared" si="2"/>
        <v>-</v>
      </c>
      <c r="G83" s="244"/>
      <c r="H83" s="244"/>
      <c r="I83" s="244"/>
      <c r="J83" s="244"/>
      <c r="K83" s="244"/>
      <c r="L83" s="244"/>
      <c r="M83" s="244"/>
      <c r="N83" s="244"/>
      <c r="O83" s="244"/>
      <c r="P83" s="244"/>
      <c r="Q83" s="244"/>
      <c r="R83" s="244"/>
      <c r="S83" s="244"/>
      <c r="T83" s="244"/>
      <c r="U83" s="244"/>
      <c r="V83" s="244"/>
      <c r="W83" s="244"/>
      <c r="X83" s="244"/>
    </row>
    <row r="84" spans="1:24" customFormat="1" ht="12.75" customHeight="1" x14ac:dyDescent="0.2">
      <c r="A84" s="170" t="s">
        <v>2121</v>
      </c>
      <c r="B84" s="145" t="s">
        <v>2122</v>
      </c>
      <c r="C84" s="185" t="s">
        <v>2121</v>
      </c>
      <c r="D84" s="270">
        <v>4.82</v>
      </c>
      <c r="E84" s="270">
        <v>24.11</v>
      </c>
      <c r="F84" s="243">
        <f t="shared" si="2"/>
        <v>500.20746887966806</v>
      </c>
      <c r="G84" s="244"/>
      <c r="H84" s="244"/>
      <c r="I84" s="244"/>
      <c r="J84" s="244"/>
      <c r="K84" s="244"/>
      <c r="L84" s="244"/>
      <c r="M84" s="244"/>
      <c r="N84" s="244"/>
      <c r="O84" s="244"/>
      <c r="P84" s="244"/>
      <c r="Q84" s="244"/>
      <c r="R84" s="244"/>
      <c r="S84" s="244"/>
      <c r="T84" s="244"/>
      <c r="U84" s="244"/>
      <c r="V84" s="244"/>
      <c r="W84" s="244"/>
      <c r="X84" s="244"/>
    </row>
    <row r="85" spans="1:24" customFormat="1" ht="24" customHeight="1" x14ac:dyDescent="0.2">
      <c r="A85" s="170" t="s">
        <v>2123</v>
      </c>
      <c r="B85" s="145" t="s">
        <v>2124</v>
      </c>
      <c r="C85" s="185" t="s">
        <v>2123</v>
      </c>
      <c r="D85" s="270">
        <v>0</v>
      </c>
      <c r="E85" s="270">
        <v>0</v>
      </c>
      <c r="F85" s="243" t="str">
        <f t="shared" si="2"/>
        <v>-</v>
      </c>
      <c r="G85" s="244"/>
      <c r="H85" s="244"/>
      <c r="I85" s="244"/>
      <c r="J85" s="244"/>
      <c r="K85" s="244"/>
      <c r="L85" s="244"/>
      <c r="M85" s="244"/>
      <c r="N85" s="244"/>
      <c r="O85" s="244"/>
      <c r="P85" s="244"/>
      <c r="Q85" s="244"/>
      <c r="R85" s="244"/>
      <c r="S85" s="244"/>
      <c r="T85" s="244"/>
      <c r="U85" s="244"/>
      <c r="V85" s="244"/>
      <c r="W85" s="244"/>
      <c r="X85" s="244"/>
    </row>
    <row r="86" spans="1:24" customFormat="1" ht="12.75" customHeight="1" x14ac:dyDescent="0.2">
      <c r="A86" s="170" t="s">
        <v>2125</v>
      </c>
      <c r="B86" s="145" t="s">
        <v>2126</v>
      </c>
      <c r="C86" s="185" t="s">
        <v>2125</v>
      </c>
      <c r="D86" s="270">
        <v>5851.41</v>
      </c>
      <c r="E86" s="270">
        <v>34052.239999999998</v>
      </c>
      <c r="F86" s="243">
        <f t="shared" si="2"/>
        <v>581.94930794458082</v>
      </c>
      <c r="G86" s="244"/>
      <c r="H86" s="244"/>
      <c r="I86" s="244"/>
      <c r="J86" s="244"/>
      <c r="K86" s="244"/>
      <c r="L86" s="244"/>
      <c r="M86" s="244"/>
      <c r="N86" s="244"/>
      <c r="O86" s="244"/>
      <c r="P86" s="244"/>
      <c r="Q86" s="244"/>
      <c r="R86" s="244"/>
      <c r="S86" s="244"/>
      <c r="T86" s="244"/>
      <c r="U86" s="244"/>
      <c r="V86" s="244"/>
      <c r="W86" s="244"/>
      <c r="X86" s="244"/>
    </row>
    <row r="87" spans="1:24" customFormat="1" ht="12.75" customHeight="1" x14ac:dyDescent="0.2">
      <c r="A87" s="170" t="s">
        <v>2127</v>
      </c>
      <c r="B87" s="145" t="s">
        <v>2128</v>
      </c>
      <c r="C87" s="185" t="s">
        <v>2127</v>
      </c>
      <c r="D87" s="272">
        <f>D88+D106-D117</f>
        <v>0</v>
      </c>
      <c r="E87" s="272">
        <f>E88+E106-E117</f>
        <v>0</v>
      </c>
      <c r="F87" s="243" t="str">
        <f t="shared" si="2"/>
        <v>-</v>
      </c>
      <c r="G87" s="244"/>
      <c r="H87" s="244"/>
      <c r="I87" s="244"/>
      <c r="J87" s="244"/>
      <c r="K87" s="244"/>
      <c r="L87" s="244"/>
      <c r="M87" s="244"/>
      <c r="N87" s="244"/>
      <c r="O87" s="244"/>
      <c r="P87" s="244"/>
      <c r="Q87" s="244"/>
      <c r="R87" s="244"/>
      <c r="S87" s="244"/>
      <c r="T87" s="244"/>
      <c r="U87" s="244"/>
      <c r="V87" s="244"/>
      <c r="W87" s="244"/>
      <c r="X87" s="244"/>
    </row>
    <row r="88" spans="1:24" customFormat="1" ht="36" customHeight="1" x14ac:dyDescent="0.2">
      <c r="A88" s="170"/>
      <c r="B88" s="145" t="s">
        <v>2129</v>
      </c>
      <c r="C88" s="185" t="s">
        <v>2130</v>
      </c>
      <c r="D88" s="272">
        <f>SUM(D89:D105)</f>
        <v>0</v>
      </c>
      <c r="E88" s="272">
        <f>SUM(E89:E105)</f>
        <v>0</v>
      </c>
      <c r="F88" s="243" t="str">
        <f t="shared" si="2"/>
        <v>-</v>
      </c>
      <c r="G88" s="244"/>
      <c r="H88" s="244"/>
      <c r="I88" s="244"/>
      <c r="J88" s="244"/>
      <c r="K88" s="244"/>
      <c r="L88" s="244"/>
      <c r="M88" s="244"/>
      <c r="N88" s="244"/>
      <c r="O88" s="244"/>
      <c r="P88" s="244"/>
      <c r="Q88" s="244"/>
      <c r="R88" s="244"/>
      <c r="S88" s="244"/>
      <c r="T88" s="244"/>
      <c r="U88" s="244"/>
      <c r="V88" s="244"/>
      <c r="W88" s="244"/>
      <c r="X88" s="244"/>
    </row>
    <row r="89" spans="1:24" customFormat="1" ht="12.75" customHeight="1" x14ac:dyDescent="0.2">
      <c r="A89" s="170" t="s">
        <v>2131</v>
      </c>
      <c r="B89" s="145" t="s">
        <v>2132</v>
      </c>
      <c r="C89" s="185" t="s">
        <v>2131</v>
      </c>
      <c r="D89" s="270">
        <v>0</v>
      </c>
      <c r="E89" s="270">
        <v>0</v>
      </c>
      <c r="F89" s="243" t="str">
        <f t="shared" si="2"/>
        <v>-</v>
      </c>
      <c r="G89" s="244"/>
      <c r="H89" s="244"/>
      <c r="I89" s="244"/>
      <c r="J89" s="244"/>
      <c r="K89" s="244"/>
      <c r="L89" s="244"/>
      <c r="M89" s="244"/>
      <c r="N89" s="244"/>
      <c r="O89" s="244"/>
      <c r="P89" s="244"/>
      <c r="Q89" s="244"/>
      <c r="R89" s="244"/>
      <c r="S89" s="244"/>
      <c r="T89" s="244"/>
      <c r="U89" s="244"/>
      <c r="V89" s="244"/>
      <c r="W89" s="244"/>
      <c r="X89" s="244"/>
    </row>
    <row r="90" spans="1:24" customFormat="1" ht="12.75" customHeight="1" x14ac:dyDescent="0.2">
      <c r="A90" s="170" t="s">
        <v>2133</v>
      </c>
      <c r="B90" s="145" t="s">
        <v>2134</v>
      </c>
      <c r="C90" s="185" t="s">
        <v>2133</v>
      </c>
      <c r="D90" s="270">
        <v>0</v>
      </c>
      <c r="E90" s="270">
        <v>0</v>
      </c>
      <c r="F90" s="243" t="str">
        <f t="shared" si="2"/>
        <v>-</v>
      </c>
      <c r="G90" s="244"/>
      <c r="H90" s="244"/>
      <c r="I90" s="244"/>
      <c r="J90" s="244"/>
      <c r="K90" s="244"/>
      <c r="L90" s="244"/>
      <c r="M90" s="244"/>
      <c r="N90" s="244"/>
      <c r="O90" s="244"/>
      <c r="P90" s="244"/>
      <c r="Q90" s="244"/>
      <c r="R90" s="244"/>
      <c r="S90" s="244"/>
      <c r="T90" s="244"/>
      <c r="U90" s="244"/>
      <c r="V90" s="244"/>
      <c r="W90" s="244"/>
      <c r="X90" s="244"/>
    </row>
    <row r="91" spans="1:24" customFormat="1" ht="12.75" customHeight="1" x14ac:dyDescent="0.2">
      <c r="A91" s="170" t="s">
        <v>2135</v>
      </c>
      <c r="B91" s="145" t="s">
        <v>2136</v>
      </c>
      <c r="C91" s="185" t="s">
        <v>2135</v>
      </c>
      <c r="D91" s="270">
        <v>0</v>
      </c>
      <c r="E91" s="270">
        <v>0</v>
      </c>
      <c r="F91" s="243" t="str">
        <f t="shared" si="2"/>
        <v>-</v>
      </c>
      <c r="G91" s="244"/>
      <c r="H91" s="244"/>
      <c r="I91" s="244"/>
      <c r="J91" s="244"/>
      <c r="K91" s="244"/>
      <c r="L91" s="244"/>
      <c r="M91" s="244"/>
      <c r="N91" s="244"/>
      <c r="O91" s="244"/>
      <c r="P91" s="244"/>
      <c r="Q91" s="244"/>
      <c r="R91" s="244"/>
      <c r="S91" s="244"/>
      <c r="T91" s="244"/>
      <c r="U91" s="244"/>
      <c r="V91" s="244"/>
      <c r="W91" s="244"/>
      <c r="X91" s="244"/>
    </row>
    <row r="92" spans="1:24" customFormat="1" ht="12.75" customHeight="1" x14ac:dyDescent="0.2">
      <c r="A92" s="170" t="s">
        <v>2137</v>
      </c>
      <c r="B92" s="145" t="s">
        <v>2138</v>
      </c>
      <c r="C92" s="185" t="s">
        <v>2137</v>
      </c>
      <c r="D92" s="270">
        <v>0</v>
      </c>
      <c r="E92" s="270">
        <v>0</v>
      </c>
      <c r="F92" s="243" t="str">
        <f t="shared" si="2"/>
        <v>-</v>
      </c>
      <c r="G92" s="244"/>
      <c r="H92" s="244"/>
      <c r="I92" s="244"/>
      <c r="J92" s="244"/>
      <c r="K92" s="244"/>
      <c r="L92" s="244"/>
      <c r="M92" s="244"/>
      <c r="N92" s="244"/>
      <c r="O92" s="244"/>
      <c r="P92" s="244"/>
      <c r="Q92" s="244"/>
      <c r="R92" s="244"/>
      <c r="S92" s="244"/>
      <c r="T92" s="244"/>
      <c r="U92" s="244"/>
      <c r="V92" s="244"/>
      <c r="W92" s="244"/>
      <c r="X92" s="244"/>
    </row>
    <row r="93" spans="1:24" customFormat="1" ht="12.75" customHeight="1" x14ac:dyDescent="0.2">
      <c r="A93" s="170" t="s">
        <v>2139</v>
      </c>
      <c r="B93" s="145" t="s">
        <v>2140</v>
      </c>
      <c r="C93" s="185" t="s">
        <v>2139</v>
      </c>
      <c r="D93" s="270">
        <v>0</v>
      </c>
      <c r="E93" s="270">
        <v>0</v>
      </c>
      <c r="F93" s="243" t="str">
        <f t="shared" si="2"/>
        <v>-</v>
      </c>
      <c r="G93" s="244"/>
      <c r="H93" s="244"/>
      <c r="I93" s="244"/>
      <c r="J93" s="244"/>
      <c r="K93" s="244"/>
      <c r="L93" s="244"/>
      <c r="M93" s="244"/>
      <c r="N93" s="244"/>
      <c r="O93" s="244"/>
      <c r="P93" s="244"/>
      <c r="Q93" s="244"/>
      <c r="R93" s="244"/>
      <c r="S93" s="244"/>
      <c r="T93" s="244"/>
      <c r="U93" s="244"/>
      <c r="V93" s="244"/>
      <c r="W93" s="244"/>
      <c r="X93" s="244"/>
    </row>
    <row r="94" spans="1:24" customFormat="1" ht="12.75" customHeight="1" x14ac:dyDescent="0.2">
      <c r="A94" s="170" t="s">
        <v>2141</v>
      </c>
      <c r="B94" s="145" t="s">
        <v>2142</v>
      </c>
      <c r="C94" s="185" t="s">
        <v>2141</v>
      </c>
      <c r="D94" s="270">
        <v>0</v>
      </c>
      <c r="E94" s="270">
        <v>0</v>
      </c>
      <c r="F94" s="243" t="str">
        <f t="shared" si="2"/>
        <v>-</v>
      </c>
      <c r="G94" s="244"/>
      <c r="H94" s="244"/>
      <c r="I94" s="244"/>
      <c r="J94" s="244"/>
      <c r="K94" s="244"/>
      <c r="L94" s="244"/>
      <c r="M94" s="244"/>
      <c r="N94" s="244"/>
      <c r="O94" s="244"/>
      <c r="P94" s="244"/>
      <c r="Q94" s="244"/>
      <c r="R94" s="244"/>
      <c r="S94" s="244"/>
      <c r="T94" s="244"/>
      <c r="U94" s="244"/>
      <c r="V94" s="244"/>
      <c r="W94" s="244"/>
      <c r="X94" s="244"/>
    </row>
    <row r="95" spans="1:24" customFormat="1" ht="12.75" customHeight="1" x14ac:dyDescent="0.2">
      <c r="A95" s="170" t="s">
        <v>2143</v>
      </c>
      <c r="B95" s="145" t="s">
        <v>2144</v>
      </c>
      <c r="C95" s="185" t="s">
        <v>2143</v>
      </c>
      <c r="D95" s="270">
        <v>0</v>
      </c>
      <c r="E95" s="270">
        <v>0</v>
      </c>
      <c r="F95" s="243" t="str">
        <f t="shared" si="2"/>
        <v>-</v>
      </c>
      <c r="G95" s="244"/>
      <c r="H95" s="244"/>
      <c r="I95" s="244"/>
      <c r="J95" s="244"/>
      <c r="K95" s="244"/>
      <c r="L95" s="244"/>
      <c r="M95" s="244"/>
      <c r="N95" s="244"/>
      <c r="O95" s="244"/>
      <c r="P95" s="244"/>
      <c r="Q95" s="244"/>
      <c r="R95" s="244"/>
      <c r="S95" s="244"/>
      <c r="T95" s="244"/>
      <c r="U95" s="244"/>
      <c r="V95" s="244"/>
      <c r="W95" s="244"/>
      <c r="X95" s="244"/>
    </row>
    <row r="96" spans="1:24" customFormat="1" ht="12.75" customHeight="1" x14ac:dyDescent="0.2">
      <c r="A96" s="170" t="s">
        <v>2145</v>
      </c>
      <c r="B96" s="145" t="s">
        <v>2146</v>
      </c>
      <c r="C96" s="185" t="s">
        <v>2145</v>
      </c>
      <c r="D96" s="270">
        <v>0</v>
      </c>
      <c r="E96" s="270">
        <v>0</v>
      </c>
      <c r="F96" s="243" t="str">
        <f t="shared" si="2"/>
        <v>-</v>
      </c>
      <c r="G96" s="244"/>
      <c r="H96" s="244"/>
      <c r="I96" s="244"/>
      <c r="J96" s="244"/>
      <c r="K96" s="244"/>
      <c r="L96" s="244"/>
      <c r="M96" s="244"/>
      <c r="N96" s="244"/>
      <c r="O96" s="244"/>
      <c r="P96" s="244"/>
      <c r="Q96" s="244"/>
      <c r="R96" s="244"/>
      <c r="S96" s="244"/>
      <c r="T96" s="244"/>
      <c r="U96" s="244"/>
      <c r="V96" s="244"/>
      <c r="W96" s="244"/>
      <c r="X96" s="244"/>
    </row>
    <row r="97" spans="1:24" customFormat="1" ht="12.75" customHeight="1" x14ac:dyDescent="0.2">
      <c r="A97" s="170" t="s">
        <v>2147</v>
      </c>
      <c r="B97" s="145" t="s">
        <v>2148</v>
      </c>
      <c r="C97" s="185" t="s">
        <v>2147</v>
      </c>
      <c r="D97" s="270">
        <v>0</v>
      </c>
      <c r="E97" s="270">
        <v>0</v>
      </c>
      <c r="F97" s="243" t="str">
        <f t="shared" si="2"/>
        <v>-</v>
      </c>
      <c r="G97" s="244"/>
      <c r="H97" s="244"/>
      <c r="I97" s="244"/>
      <c r="J97" s="244"/>
      <c r="K97" s="244"/>
      <c r="L97" s="244"/>
      <c r="M97" s="244"/>
      <c r="N97" s="244"/>
      <c r="O97" s="244"/>
      <c r="P97" s="244"/>
      <c r="Q97" s="244"/>
      <c r="R97" s="244"/>
      <c r="S97" s="244"/>
      <c r="T97" s="244"/>
      <c r="U97" s="244"/>
      <c r="V97" s="244"/>
      <c r="W97" s="244"/>
      <c r="X97" s="244"/>
    </row>
    <row r="98" spans="1:24" customFormat="1" ht="12.75" customHeight="1" x14ac:dyDescent="0.2">
      <c r="A98" s="170" t="s">
        <v>2149</v>
      </c>
      <c r="B98" s="145" t="s">
        <v>2150</v>
      </c>
      <c r="C98" s="185" t="s">
        <v>2149</v>
      </c>
      <c r="D98" s="270">
        <v>0</v>
      </c>
      <c r="E98" s="270">
        <v>0</v>
      </c>
      <c r="F98" s="243" t="str">
        <f t="shared" si="2"/>
        <v>-</v>
      </c>
      <c r="G98" s="244"/>
      <c r="H98" s="244"/>
      <c r="I98" s="244"/>
      <c r="J98" s="244"/>
      <c r="K98" s="244"/>
      <c r="L98" s="244"/>
      <c r="M98" s="244"/>
      <c r="N98" s="244"/>
      <c r="O98" s="244"/>
      <c r="P98" s="244"/>
      <c r="Q98" s="244"/>
      <c r="R98" s="244"/>
      <c r="S98" s="244"/>
      <c r="T98" s="244"/>
      <c r="U98" s="244"/>
      <c r="V98" s="244"/>
      <c r="W98" s="244"/>
      <c r="X98" s="244"/>
    </row>
    <row r="99" spans="1:24" customFormat="1" ht="12.75" customHeight="1" x14ac:dyDescent="0.2">
      <c r="A99" s="170" t="s">
        <v>2151</v>
      </c>
      <c r="B99" s="145" t="s">
        <v>2152</v>
      </c>
      <c r="C99" s="185" t="s">
        <v>2151</v>
      </c>
      <c r="D99" s="270">
        <v>0</v>
      </c>
      <c r="E99" s="270">
        <v>0</v>
      </c>
      <c r="F99" s="243" t="str">
        <f t="shared" si="2"/>
        <v>-</v>
      </c>
      <c r="G99" s="244"/>
      <c r="H99" s="244"/>
      <c r="I99" s="244"/>
      <c r="J99" s="244"/>
      <c r="K99" s="244"/>
      <c r="L99" s="244"/>
      <c r="M99" s="244"/>
      <c r="N99" s="244"/>
      <c r="O99" s="244"/>
      <c r="P99" s="244"/>
      <c r="Q99" s="244"/>
      <c r="R99" s="244"/>
      <c r="S99" s="244"/>
      <c r="T99" s="244"/>
      <c r="U99" s="244"/>
      <c r="V99" s="244"/>
      <c r="W99" s="244"/>
      <c r="X99" s="244"/>
    </row>
    <row r="100" spans="1:24" customFormat="1" ht="12.75" customHeight="1" x14ac:dyDescent="0.2">
      <c r="A100" s="170" t="s">
        <v>2153</v>
      </c>
      <c r="B100" s="145" t="s">
        <v>2154</v>
      </c>
      <c r="C100" s="185" t="s">
        <v>2153</v>
      </c>
      <c r="D100" s="270">
        <v>0</v>
      </c>
      <c r="E100" s="270">
        <v>0</v>
      </c>
      <c r="F100" s="243" t="str">
        <f t="shared" si="2"/>
        <v>-</v>
      </c>
      <c r="G100" s="244"/>
      <c r="H100" s="244"/>
      <c r="I100" s="244"/>
      <c r="J100" s="244"/>
      <c r="K100" s="244"/>
      <c r="L100" s="244"/>
      <c r="M100" s="244"/>
      <c r="N100" s="244"/>
      <c r="O100" s="244"/>
      <c r="P100" s="244"/>
      <c r="Q100" s="244"/>
      <c r="R100" s="244"/>
      <c r="S100" s="244"/>
      <c r="T100" s="244"/>
      <c r="U100" s="244"/>
      <c r="V100" s="244"/>
      <c r="W100" s="244"/>
      <c r="X100" s="244"/>
    </row>
    <row r="101" spans="1:24" customFormat="1" ht="12.75" customHeight="1" x14ac:dyDescent="0.2">
      <c r="A101" s="170" t="s">
        <v>2155</v>
      </c>
      <c r="B101" s="145" t="s">
        <v>2156</v>
      </c>
      <c r="C101" s="185" t="s">
        <v>2155</v>
      </c>
      <c r="D101" s="270">
        <v>0</v>
      </c>
      <c r="E101" s="270">
        <v>0</v>
      </c>
      <c r="F101" s="243" t="str">
        <f t="shared" si="2"/>
        <v>-</v>
      </c>
      <c r="G101" s="244"/>
      <c r="H101" s="244"/>
      <c r="I101" s="244"/>
      <c r="J101" s="244"/>
      <c r="K101" s="244"/>
      <c r="L101" s="244"/>
      <c r="M101" s="244"/>
      <c r="N101" s="244"/>
      <c r="O101" s="244"/>
      <c r="P101" s="244"/>
      <c r="Q101" s="244"/>
      <c r="R101" s="244"/>
      <c r="S101" s="244"/>
      <c r="T101" s="244"/>
      <c r="U101" s="244"/>
      <c r="V101" s="244"/>
      <c r="W101" s="244"/>
      <c r="X101" s="244"/>
    </row>
    <row r="102" spans="1:24" customFormat="1" ht="12.75" customHeight="1" x14ac:dyDescent="0.2">
      <c r="A102" s="170" t="s">
        <v>2157</v>
      </c>
      <c r="B102" s="145" t="s">
        <v>2158</v>
      </c>
      <c r="C102" s="185" t="s">
        <v>2157</v>
      </c>
      <c r="D102" s="270">
        <v>0</v>
      </c>
      <c r="E102" s="270">
        <v>0</v>
      </c>
      <c r="F102" s="243" t="str">
        <f t="shared" ref="F102:F133" si="3">IF(D102&gt;0,IF(E102/D102&gt;=100,"&gt;&gt;100",E102/D102*100),"-")</f>
        <v>-</v>
      </c>
      <c r="G102" s="244"/>
      <c r="H102" s="244"/>
      <c r="I102" s="244"/>
      <c r="J102" s="244"/>
      <c r="K102" s="244"/>
      <c r="L102" s="244"/>
      <c r="M102" s="244"/>
      <c r="N102" s="244"/>
      <c r="O102" s="244"/>
      <c r="P102" s="244"/>
      <c r="Q102" s="244"/>
      <c r="R102" s="244"/>
      <c r="S102" s="244"/>
      <c r="T102" s="244"/>
      <c r="U102" s="244"/>
      <c r="V102" s="244"/>
      <c r="W102" s="244"/>
      <c r="X102" s="244"/>
    </row>
    <row r="103" spans="1:24" customFormat="1" ht="12.75" customHeight="1" x14ac:dyDescent="0.2">
      <c r="A103" s="170" t="s">
        <v>2159</v>
      </c>
      <c r="B103" s="145" t="s">
        <v>2160</v>
      </c>
      <c r="C103" s="185" t="s">
        <v>2159</v>
      </c>
      <c r="D103" s="270">
        <v>0</v>
      </c>
      <c r="E103" s="270">
        <v>0</v>
      </c>
      <c r="F103" s="243" t="str">
        <f t="shared" si="3"/>
        <v>-</v>
      </c>
      <c r="G103" s="244"/>
      <c r="H103" s="244"/>
      <c r="I103" s="244"/>
      <c r="J103" s="244"/>
      <c r="K103" s="244"/>
      <c r="L103" s="244"/>
      <c r="M103" s="244"/>
      <c r="N103" s="244"/>
      <c r="O103" s="244"/>
      <c r="P103" s="244"/>
      <c r="Q103" s="244"/>
      <c r="R103" s="244"/>
      <c r="S103" s="244"/>
      <c r="T103" s="244"/>
      <c r="U103" s="244"/>
      <c r="V103" s="244"/>
      <c r="W103" s="244"/>
      <c r="X103" s="244"/>
    </row>
    <row r="104" spans="1:24" customFormat="1" ht="12.75" customHeight="1" x14ac:dyDescent="0.2">
      <c r="A104" s="170" t="s">
        <v>2161</v>
      </c>
      <c r="B104" s="145" t="s">
        <v>2162</v>
      </c>
      <c r="C104" s="185" t="s">
        <v>2161</v>
      </c>
      <c r="D104" s="270">
        <v>0</v>
      </c>
      <c r="E104" s="270">
        <v>0</v>
      </c>
      <c r="F104" s="243" t="str">
        <f t="shared" si="3"/>
        <v>-</v>
      </c>
      <c r="G104" s="244"/>
      <c r="H104" s="244"/>
      <c r="I104" s="244"/>
      <c r="J104" s="244"/>
      <c r="K104" s="244"/>
      <c r="L104" s="244"/>
      <c r="M104" s="244"/>
      <c r="N104" s="244"/>
      <c r="O104" s="244"/>
      <c r="P104" s="244"/>
      <c r="Q104" s="244"/>
      <c r="R104" s="244"/>
      <c r="S104" s="244"/>
      <c r="T104" s="244"/>
      <c r="U104" s="244"/>
      <c r="V104" s="244"/>
      <c r="W104" s="244"/>
      <c r="X104" s="244"/>
    </row>
    <row r="105" spans="1:24" customFormat="1" ht="24" customHeight="1" x14ac:dyDescent="0.2">
      <c r="A105" s="170" t="s">
        <v>2163</v>
      </c>
      <c r="B105" s="145" t="s">
        <v>2164</v>
      </c>
      <c r="C105" s="185" t="s">
        <v>2163</v>
      </c>
      <c r="D105" s="270">
        <v>0</v>
      </c>
      <c r="E105" s="270">
        <v>0</v>
      </c>
      <c r="F105" s="243" t="str">
        <f t="shared" si="3"/>
        <v>-</v>
      </c>
      <c r="G105" s="244"/>
      <c r="H105" s="244"/>
      <c r="I105" s="244"/>
      <c r="J105" s="244"/>
      <c r="K105" s="244"/>
      <c r="L105" s="244"/>
      <c r="M105" s="244"/>
      <c r="N105" s="244"/>
      <c r="O105" s="244"/>
      <c r="P105" s="244"/>
      <c r="Q105" s="244"/>
      <c r="R105" s="244"/>
      <c r="S105" s="244"/>
      <c r="T105" s="244"/>
      <c r="U105" s="244"/>
      <c r="V105" s="244"/>
      <c r="W105" s="244"/>
      <c r="X105" s="244"/>
    </row>
    <row r="106" spans="1:24" customFormat="1" ht="24" customHeight="1" x14ac:dyDescent="0.2">
      <c r="A106" s="170"/>
      <c r="B106" s="145" t="s">
        <v>2165</v>
      </c>
      <c r="C106" s="185" t="s">
        <v>2166</v>
      </c>
      <c r="D106" s="272">
        <f>SUM(D107:D116)</f>
        <v>0</v>
      </c>
      <c r="E106" s="272">
        <f>SUM(E107:E116)</f>
        <v>0</v>
      </c>
      <c r="F106" s="243" t="str">
        <f t="shared" si="3"/>
        <v>-</v>
      </c>
      <c r="G106" s="244"/>
      <c r="H106" s="244"/>
      <c r="I106" s="244"/>
      <c r="J106" s="244"/>
      <c r="K106" s="244"/>
      <c r="L106" s="244"/>
      <c r="M106" s="244"/>
      <c r="N106" s="244"/>
      <c r="O106" s="244"/>
      <c r="P106" s="244"/>
      <c r="Q106" s="244"/>
      <c r="R106" s="244"/>
      <c r="S106" s="244"/>
      <c r="T106" s="244"/>
      <c r="U106" s="244"/>
      <c r="V106" s="244"/>
      <c r="W106" s="244"/>
      <c r="X106" s="244"/>
    </row>
    <row r="107" spans="1:24" customFormat="1" ht="12.75" customHeight="1" x14ac:dyDescent="0.2">
      <c r="A107" s="170" t="s">
        <v>2167</v>
      </c>
      <c r="B107" s="145" t="s">
        <v>2168</v>
      </c>
      <c r="C107" s="185" t="s">
        <v>2167</v>
      </c>
      <c r="D107" s="270">
        <v>0</v>
      </c>
      <c r="E107" s="270">
        <v>0</v>
      </c>
      <c r="F107" s="243" t="str">
        <f t="shared" si="3"/>
        <v>-</v>
      </c>
      <c r="G107" s="244"/>
      <c r="H107" s="244"/>
      <c r="I107" s="244"/>
      <c r="J107" s="244"/>
      <c r="K107" s="244"/>
      <c r="L107" s="244"/>
      <c r="M107" s="244"/>
      <c r="N107" s="244"/>
      <c r="O107" s="244"/>
      <c r="P107" s="244"/>
      <c r="Q107" s="244"/>
      <c r="R107" s="244"/>
      <c r="S107" s="244"/>
      <c r="T107" s="244"/>
      <c r="U107" s="244"/>
      <c r="V107" s="244"/>
      <c r="W107" s="244"/>
      <c r="X107" s="244"/>
    </row>
    <row r="108" spans="1:24" customFormat="1" ht="12.75" customHeight="1" x14ac:dyDescent="0.2">
      <c r="A108" s="170" t="s">
        <v>2169</v>
      </c>
      <c r="B108" s="145" t="s">
        <v>2170</v>
      </c>
      <c r="C108" s="185" t="s">
        <v>2169</v>
      </c>
      <c r="D108" s="270">
        <v>0</v>
      </c>
      <c r="E108" s="270">
        <v>0</v>
      </c>
      <c r="F108" s="243" t="str">
        <f t="shared" si="3"/>
        <v>-</v>
      </c>
      <c r="G108" s="244"/>
      <c r="H108" s="244"/>
      <c r="I108" s="244"/>
      <c r="J108" s="244"/>
      <c r="K108" s="244"/>
      <c r="L108" s="244"/>
      <c r="M108" s="244"/>
      <c r="N108" s="244"/>
      <c r="O108" s="244"/>
      <c r="P108" s="244"/>
      <c r="Q108" s="244"/>
      <c r="R108" s="244"/>
      <c r="S108" s="244"/>
      <c r="T108" s="244"/>
      <c r="U108" s="244"/>
      <c r="V108" s="244"/>
      <c r="W108" s="244"/>
      <c r="X108" s="244"/>
    </row>
    <row r="109" spans="1:24" customFormat="1" ht="12.75" customHeight="1" x14ac:dyDescent="0.2">
      <c r="A109" s="170" t="s">
        <v>2171</v>
      </c>
      <c r="B109" s="145" t="s">
        <v>2172</v>
      </c>
      <c r="C109" s="185" t="s">
        <v>2171</v>
      </c>
      <c r="D109" s="270">
        <v>0</v>
      </c>
      <c r="E109" s="270">
        <v>0</v>
      </c>
      <c r="F109" s="243" t="str">
        <f t="shared" si="3"/>
        <v>-</v>
      </c>
      <c r="G109" s="244"/>
      <c r="H109" s="244"/>
      <c r="I109" s="244"/>
      <c r="J109" s="244"/>
      <c r="K109" s="244"/>
      <c r="L109" s="244"/>
      <c r="M109" s="244"/>
      <c r="N109" s="244"/>
      <c r="O109" s="244"/>
      <c r="P109" s="244"/>
      <c r="Q109" s="244"/>
      <c r="R109" s="244"/>
      <c r="S109" s="244"/>
      <c r="T109" s="244"/>
      <c r="U109" s="244"/>
      <c r="V109" s="244"/>
      <c r="W109" s="244"/>
      <c r="X109" s="244"/>
    </row>
    <row r="110" spans="1:24" customFormat="1" ht="12.75" customHeight="1" x14ac:dyDescent="0.2">
      <c r="A110" s="170" t="s">
        <v>2173</v>
      </c>
      <c r="B110" s="145" t="s">
        <v>2174</v>
      </c>
      <c r="C110" s="185" t="s">
        <v>2173</v>
      </c>
      <c r="D110" s="270">
        <v>0</v>
      </c>
      <c r="E110" s="270">
        <v>0</v>
      </c>
      <c r="F110" s="243" t="str">
        <f t="shared" si="3"/>
        <v>-</v>
      </c>
      <c r="G110" s="244"/>
      <c r="H110" s="244"/>
      <c r="I110" s="244"/>
      <c r="J110" s="244"/>
      <c r="K110" s="244"/>
      <c r="L110" s="244"/>
      <c r="M110" s="244"/>
      <c r="N110" s="244"/>
      <c r="O110" s="244"/>
      <c r="P110" s="244"/>
      <c r="Q110" s="244"/>
      <c r="R110" s="244"/>
      <c r="S110" s="244"/>
      <c r="T110" s="244"/>
      <c r="U110" s="244"/>
      <c r="V110" s="244"/>
      <c r="W110" s="244"/>
      <c r="X110" s="244"/>
    </row>
    <row r="111" spans="1:24" customFormat="1" ht="12.75" customHeight="1" x14ac:dyDescent="0.2">
      <c r="A111" s="170" t="s">
        <v>2175</v>
      </c>
      <c r="B111" s="145" t="s">
        <v>2176</v>
      </c>
      <c r="C111" s="185" t="s">
        <v>2175</v>
      </c>
      <c r="D111" s="270">
        <v>0</v>
      </c>
      <c r="E111" s="270">
        <v>0</v>
      </c>
      <c r="F111" s="243" t="str">
        <f t="shared" si="3"/>
        <v>-</v>
      </c>
      <c r="G111" s="244"/>
      <c r="H111" s="244"/>
      <c r="I111" s="244"/>
      <c r="J111" s="244"/>
      <c r="K111" s="244"/>
      <c r="L111" s="244"/>
      <c r="M111" s="244"/>
      <c r="N111" s="244"/>
      <c r="O111" s="244"/>
      <c r="P111" s="244"/>
      <c r="Q111" s="244"/>
      <c r="R111" s="244"/>
      <c r="S111" s="244"/>
      <c r="T111" s="244"/>
      <c r="U111" s="244"/>
      <c r="V111" s="244"/>
      <c r="W111" s="244"/>
      <c r="X111" s="244"/>
    </row>
    <row r="112" spans="1:24" customFormat="1" ht="12.75" customHeight="1" x14ac:dyDescent="0.2">
      <c r="A112" s="170" t="s">
        <v>2177</v>
      </c>
      <c r="B112" s="145" t="s">
        <v>2178</v>
      </c>
      <c r="C112" s="185" t="s">
        <v>2177</v>
      </c>
      <c r="D112" s="270">
        <v>0</v>
      </c>
      <c r="E112" s="270">
        <v>0</v>
      </c>
      <c r="F112" s="243" t="str">
        <f t="shared" si="3"/>
        <v>-</v>
      </c>
      <c r="G112" s="244"/>
      <c r="H112" s="244"/>
      <c r="I112" s="244"/>
      <c r="J112" s="244"/>
      <c r="K112" s="244"/>
      <c r="L112" s="244"/>
      <c r="M112" s="244"/>
      <c r="N112" s="244"/>
      <c r="O112" s="244"/>
      <c r="P112" s="244"/>
      <c r="Q112" s="244"/>
      <c r="R112" s="244"/>
      <c r="S112" s="244"/>
      <c r="T112" s="244"/>
      <c r="U112" s="244"/>
      <c r="V112" s="244"/>
      <c r="W112" s="244"/>
      <c r="X112" s="244"/>
    </row>
    <row r="113" spans="1:24" customFormat="1" ht="12.75" customHeight="1" x14ac:dyDescent="0.2">
      <c r="A113" s="170" t="s">
        <v>2179</v>
      </c>
      <c r="B113" s="145" t="s">
        <v>2180</v>
      </c>
      <c r="C113" s="185" t="s">
        <v>2179</v>
      </c>
      <c r="D113" s="270">
        <v>0</v>
      </c>
      <c r="E113" s="270">
        <v>0</v>
      </c>
      <c r="F113" s="243" t="str">
        <f t="shared" si="3"/>
        <v>-</v>
      </c>
      <c r="G113" s="244"/>
      <c r="H113" s="244"/>
      <c r="I113" s="244"/>
      <c r="J113" s="244"/>
      <c r="K113" s="244"/>
      <c r="L113" s="244"/>
      <c r="M113" s="244"/>
      <c r="N113" s="244"/>
      <c r="O113" s="244"/>
      <c r="P113" s="244"/>
      <c r="Q113" s="244"/>
      <c r="R113" s="244"/>
      <c r="S113" s="244"/>
      <c r="T113" s="244"/>
      <c r="U113" s="244"/>
      <c r="V113" s="244"/>
      <c r="W113" s="244"/>
      <c r="X113" s="244"/>
    </row>
    <row r="114" spans="1:24" customFormat="1" ht="12.75" customHeight="1" x14ac:dyDescent="0.2">
      <c r="A114" s="170" t="s">
        <v>2181</v>
      </c>
      <c r="B114" s="145" t="s">
        <v>2182</v>
      </c>
      <c r="C114" s="185" t="s">
        <v>2181</v>
      </c>
      <c r="D114" s="270">
        <v>0</v>
      </c>
      <c r="E114" s="270">
        <v>0</v>
      </c>
      <c r="F114" s="243" t="str">
        <f t="shared" si="3"/>
        <v>-</v>
      </c>
      <c r="G114" s="244"/>
      <c r="H114" s="244"/>
      <c r="I114" s="244"/>
      <c r="J114" s="244"/>
      <c r="K114" s="244"/>
      <c r="L114" s="244"/>
      <c r="M114" s="244"/>
      <c r="N114" s="244"/>
      <c r="O114" s="244"/>
      <c r="P114" s="244"/>
      <c r="Q114" s="244"/>
      <c r="R114" s="244"/>
      <c r="S114" s="244"/>
      <c r="T114" s="244"/>
      <c r="U114" s="244"/>
      <c r="V114" s="244"/>
      <c r="W114" s="244"/>
      <c r="X114" s="244"/>
    </row>
    <row r="115" spans="1:24" customFormat="1" ht="12.75" customHeight="1" x14ac:dyDescent="0.2">
      <c r="A115" s="170" t="s">
        <v>2183</v>
      </c>
      <c r="B115" s="145" t="s">
        <v>2184</v>
      </c>
      <c r="C115" s="185" t="s">
        <v>2183</v>
      </c>
      <c r="D115" s="270">
        <v>0</v>
      </c>
      <c r="E115" s="270">
        <v>0</v>
      </c>
      <c r="F115" s="243" t="str">
        <f t="shared" si="3"/>
        <v>-</v>
      </c>
      <c r="G115" s="244"/>
      <c r="H115" s="244"/>
      <c r="I115" s="244"/>
      <c r="J115" s="244"/>
      <c r="K115" s="244"/>
      <c r="L115" s="244"/>
      <c r="M115" s="244"/>
      <c r="N115" s="244"/>
      <c r="O115" s="244"/>
      <c r="P115" s="244"/>
      <c r="Q115" s="244"/>
      <c r="R115" s="244"/>
      <c r="S115" s="244"/>
      <c r="T115" s="244"/>
      <c r="U115" s="244"/>
      <c r="V115" s="244"/>
      <c r="W115" s="244"/>
      <c r="X115" s="244"/>
    </row>
    <row r="116" spans="1:24" customFormat="1" ht="12.75" customHeight="1" x14ac:dyDescent="0.2">
      <c r="A116" s="170" t="s">
        <v>2185</v>
      </c>
      <c r="B116" s="145" t="s">
        <v>2186</v>
      </c>
      <c r="C116" s="185" t="s">
        <v>2185</v>
      </c>
      <c r="D116" s="270">
        <v>0</v>
      </c>
      <c r="E116" s="270">
        <v>0</v>
      </c>
      <c r="F116" s="243" t="str">
        <f t="shared" si="3"/>
        <v>-</v>
      </c>
      <c r="G116" s="244"/>
      <c r="H116" s="244"/>
      <c r="I116" s="244"/>
      <c r="J116" s="244"/>
      <c r="K116" s="244"/>
      <c r="L116" s="244"/>
      <c r="M116" s="244"/>
      <c r="N116" s="244"/>
      <c r="O116" s="244"/>
      <c r="P116" s="244"/>
      <c r="Q116" s="244"/>
      <c r="R116" s="244"/>
      <c r="S116" s="244"/>
      <c r="T116" s="244"/>
      <c r="U116" s="244"/>
      <c r="V116" s="244"/>
      <c r="W116" s="244"/>
      <c r="X116" s="244"/>
    </row>
    <row r="117" spans="1:24" customFormat="1" ht="12.75" customHeight="1" x14ac:dyDescent="0.2">
      <c r="A117" s="170" t="s">
        <v>2187</v>
      </c>
      <c r="B117" s="145" t="s">
        <v>2188</v>
      </c>
      <c r="C117" s="185" t="s">
        <v>2187</v>
      </c>
      <c r="D117" s="270">
        <v>0</v>
      </c>
      <c r="E117" s="270">
        <v>0</v>
      </c>
      <c r="F117" s="243" t="str">
        <f t="shared" si="3"/>
        <v>-</v>
      </c>
      <c r="G117" s="244"/>
      <c r="H117" s="244"/>
      <c r="I117" s="244"/>
      <c r="J117" s="244"/>
      <c r="K117" s="244"/>
      <c r="L117" s="244"/>
      <c r="M117" s="244"/>
      <c r="N117" s="244"/>
      <c r="O117" s="244"/>
      <c r="P117" s="244"/>
      <c r="Q117" s="244"/>
      <c r="R117" s="244"/>
      <c r="S117" s="244"/>
      <c r="T117" s="244"/>
      <c r="U117" s="244"/>
      <c r="V117" s="244"/>
      <c r="W117" s="244"/>
      <c r="X117" s="244"/>
    </row>
    <row r="118" spans="1:24" customFormat="1" ht="12.75" customHeight="1" x14ac:dyDescent="0.2">
      <c r="A118" s="170" t="s">
        <v>2189</v>
      </c>
      <c r="B118" s="145" t="s">
        <v>2190</v>
      </c>
      <c r="C118" s="185" t="s">
        <v>2189</v>
      </c>
      <c r="D118" s="272">
        <f>D119+D126-D133</f>
        <v>0</v>
      </c>
      <c r="E118" s="272">
        <f>E119+E126-E133</f>
        <v>0</v>
      </c>
      <c r="F118" s="243" t="str">
        <f t="shared" si="3"/>
        <v>-</v>
      </c>
      <c r="G118" s="244"/>
      <c r="H118" s="244"/>
      <c r="I118" s="244"/>
      <c r="J118" s="244"/>
      <c r="K118" s="244"/>
      <c r="L118" s="244"/>
      <c r="M118" s="244"/>
      <c r="N118" s="244"/>
      <c r="O118" s="244"/>
      <c r="P118" s="244"/>
      <c r="Q118" s="244"/>
      <c r="R118" s="244"/>
      <c r="S118" s="244"/>
      <c r="T118" s="244"/>
      <c r="U118" s="244"/>
      <c r="V118" s="244"/>
      <c r="W118" s="244"/>
      <c r="X118" s="244"/>
    </row>
    <row r="119" spans="1:24" customFormat="1" ht="12.75" customHeight="1" x14ac:dyDescent="0.2">
      <c r="A119" s="170"/>
      <c r="B119" s="145" t="s">
        <v>2191</v>
      </c>
      <c r="C119" s="185" t="s">
        <v>2192</v>
      </c>
      <c r="D119" s="272">
        <f>SUM(D120:D125)</f>
        <v>0</v>
      </c>
      <c r="E119" s="272">
        <f>SUM(E120:E125)</f>
        <v>0</v>
      </c>
      <c r="F119" s="243" t="str">
        <f t="shared" si="3"/>
        <v>-</v>
      </c>
      <c r="G119" s="244"/>
      <c r="H119" s="244"/>
      <c r="I119" s="244"/>
      <c r="J119" s="244"/>
      <c r="K119" s="244"/>
      <c r="L119" s="244"/>
      <c r="M119" s="244"/>
      <c r="N119" s="244"/>
      <c r="O119" s="244"/>
      <c r="P119" s="244"/>
      <c r="Q119" s="244"/>
      <c r="R119" s="244"/>
      <c r="S119" s="244"/>
      <c r="T119" s="244"/>
      <c r="U119" s="244"/>
      <c r="V119" s="244"/>
      <c r="W119" s="244"/>
      <c r="X119" s="244"/>
    </row>
    <row r="120" spans="1:24" customFormat="1" ht="12.75" customHeight="1" x14ac:dyDescent="0.2">
      <c r="A120" s="170" t="s">
        <v>2193</v>
      </c>
      <c r="B120" s="145" t="s">
        <v>2194</v>
      </c>
      <c r="C120" s="185" t="s">
        <v>2193</v>
      </c>
      <c r="D120" s="270">
        <v>0</v>
      </c>
      <c r="E120" s="270">
        <v>0</v>
      </c>
      <c r="F120" s="243" t="str">
        <f t="shared" si="3"/>
        <v>-</v>
      </c>
      <c r="G120" s="244"/>
      <c r="H120" s="244"/>
      <c r="I120" s="244"/>
      <c r="J120" s="244"/>
      <c r="K120" s="244"/>
      <c r="L120" s="244"/>
      <c r="M120" s="244"/>
      <c r="N120" s="244"/>
      <c r="O120" s="244"/>
      <c r="P120" s="244"/>
      <c r="Q120" s="244"/>
      <c r="R120" s="244"/>
      <c r="S120" s="244"/>
      <c r="T120" s="244"/>
      <c r="U120" s="244"/>
      <c r="V120" s="244"/>
      <c r="W120" s="244"/>
      <c r="X120" s="244"/>
    </row>
    <row r="121" spans="1:24" customFormat="1" ht="12.75" customHeight="1" x14ac:dyDescent="0.2">
      <c r="A121" s="170" t="s">
        <v>2195</v>
      </c>
      <c r="B121" s="145" t="s">
        <v>2196</v>
      </c>
      <c r="C121" s="185" t="s">
        <v>2195</v>
      </c>
      <c r="D121" s="270">
        <v>0</v>
      </c>
      <c r="E121" s="270">
        <v>0</v>
      </c>
      <c r="F121" s="243" t="str">
        <f t="shared" si="3"/>
        <v>-</v>
      </c>
      <c r="G121" s="244"/>
      <c r="H121" s="244"/>
      <c r="I121" s="244"/>
      <c r="J121" s="244"/>
      <c r="K121" s="244"/>
      <c r="L121" s="244"/>
      <c r="M121" s="244"/>
      <c r="N121" s="244"/>
      <c r="O121" s="244"/>
      <c r="P121" s="244"/>
      <c r="Q121" s="244"/>
      <c r="R121" s="244"/>
      <c r="S121" s="244"/>
      <c r="T121" s="244"/>
      <c r="U121" s="244"/>
      <c r="V121" s="244"/>
      <c r="W121" s="244"/>
      <c r="X121" s="244"/>
    </row>
    <row r="122" spans="1:24" customFormat="1" ht="12.75" customHeight="1" x14ac:dyDescent="0.2">
      <c r="A122" s="170" t="s">
        <v>2197</v>
      </c>
      <c r="B122" s="145" t="s">
        <v>2198</v>
      </c>
      <c r="C122" s="185" t="s">
        <v>2197</v>
      </c>
      <c r="D122" s="270">
        <v>0</v>
      </c>
      <c r="E122" s="270">
        <v>0</v>
      </c>
      <c r="F122" s="243" t="str">
        <f t="shared" si="3"/>
        <v>-</v>
      </c>
      <c r="G122" s="244"/>
      <c r="H122" s="244"/>
      <c r="I122" s="244"/>
      <c r="J122" s="244"/>
      <c r="K122" s="244"/>
      <c r="L122" s="244"/>
      <c r="M122" s="244"/>
      <c r="N122" s="244"/>
      <c r="O122" s="244"/>
      <c r="P122" s="244"/>
      <c r="Q122" s="244"/>
      <c r="R122" s="244"/>
      <c r="S122" s="244"/>
      <c r="T122" s="244"/>
      <c r="U122" s="244"/>
      <c r="V122" s="244"/>
      <c r="W122" s="244"/>
      <c r="X122" s="244"/>
    </row>
    <row r="123" spans="1:24" customFormat="1" ht="12.75" customHeight="1" x14ac:dyDescent="0.2">
      <c r="A123" s="170" t="s">
        <v>2199</v>
      </c>
      <c r="B123" s="145" t="s">
        <v>2200</v>
      </c>
      <c r="C123" s="185" t="s">
        <v>2199</v>
      </c>
      <c r="D123" s="270">
        <v>0</v>
      </c>
      <c r="E123" s="270">
        <v>0</v>
      </c>
      <c r="F123" s="243" t="str">
        <f t="shared" si="3"/>
        <v>-</v>
      </c>
      <c r="G123" s="244"/>
      <c r="H123" s="244"/>
      <c r="I123" s="244"/>
      <c r="J123" s="244"/>
      <c r="K123" s="244"/>
      <c r="L123" s="244"/>
      <c r="M123" s="244"/>
      <c r="N123" s="244"/>
      <c r="O123" s="244"/>
      <c r="P123" s="244"/>
      <c r="Q123" s="244"/>
      <c r="R123" s="244"/>
      <c r="S123" s="244"/>
      <c r="T123" s="244"/>
      <c r="U123" s="244"/>
      <c r="V123" s="244"/>
      <c r="W123" s="244"/>
      <c r="X123" s="244"/>
    </row>
    <row r="124" spans="1:24" customFormat="1" ht="12.75" customHeight="1" x14ac:dyDescent="0.2">
      <c r="A124" s="170" t="s">
        <v>2201</v>
      </c>
      <c r="B124" s="145" t="s">
        <v>2202</v>
      </c>
      <c r="C124" s="185" t="s">
        <v>2201</v>
      </c>
      <c r="D124" s="270">
        <v>0</v>
      </c>
      <c r="E124" s="270">
        <v>0</v>
      </c>
      <c r="F124" s="243" t="str">
        <f t="shared" si="3"/>
        <v>-</v>
      </c>
      <c r="G124" s="244"/>
      <c r="H124" s="244"/>
      <c r="I124" s="244"/>
      <c r="J124" s="244"/>
      <c r="K124" s="244"/>
      <c r="L124" s="244"/>
      <c r="M124" s="244"/>
      <c r="N124" s="244"/>
      <c r="O124" s="244"/>
      <c r="P124" s="244"/>
      <c r="Q124" s="244"/>
      <c r="R124" s="244"/>
      <c r="S124" s="244"/>
      <c r="T124" s="244"/>
      <c r="U124" s="244"/>
      <c r="V124" s="244"/>
      <c r="W124" s="244"/>
      <c r="X124" s="244"/>
    </row>
    <row r="125" spans="1:24" customFormat="1" ht="12.75" customHeight="1" x14ac:dyDescent="0.2">
      <c r="A125" s="170" t="s">
        <v>2203</v>
      </c>
      <c r="B125" s="145" t="s">
        <v>2204</v>
      </c>
      <c r="C125" s="185" t="s">
        <v>2203</v>
      </c>
      <c r="D125" s="270">
        <v>0</v>
      </c>
      <c r="E125" s="270">
        <v>0</v>
      </c>
      <c r="F125" s="243" t="str">
        <f t="shared" si="3"/>
        <v>-</v>
      </c>
      <c r="G125" s="244"/>
      <c r="H125" s="244"/>
      <c r="I125" s="244"/>
      <c r="J125" s="244"/>
      <c r="K125" s="244"/>
      <c r="L125" s="244"/>
      <c r="M125" s="244"/>
      <c r="N125" s="244"/>
      <c r="O125" s="244"/>
      <c r="P125" s="244"/>
      <c r="Q125" s="244"/>
      <c r="R125" s="244"/>
      <c r="S125" s="244"/>
      <c r="T125" s="244"/>
      <c r="U125" s="244"/>
      <c r="V125" s="244"/>
      <c r="W125" s="244"/>
      <c r="X125" s="244"/>
    </row>
    <row r="126" spans="1:24" customFormat="1" ht="12.75" customHeight="1" x14ac:dyDescent="0.2">
      <c r="A126" s="170"/>
      <c r="B126" s="145" t="s">
        <v>2205</v>
      </c>
      <c r="C126" s="185" t="s">
        <v>2206</v>
      </c>
      <c r="D126" s="272">
        <f>SUM(D127:D132)</f>
        <v>0</v>
      </c>
      <c r="E126" s="272">
        <f>SUM(E127:E132)</f>
        <v>0</v>
      </c>
      <c r="F126" s="243" t="str">
        <f t="shared" si="3"/>
        <v>-</v>
      </c>
      <c r="G126" s="244"/>
      <c r="H126" s="244"/>
      <c r="I126" s="244"/>
      <c r="J126" s="244"/>
      <c r="K126" s="244"/>
      <c r="L126" s="244"/>
      <c r="M126" s="244"/>
      <c r="N126" s="244"/>
      <c r="O126" s="244"/>
      <c r="P126" s="244"/>
      <c r="Q126" s="244"/>
      <c r="R126" s="244"/>
      <c r="S126" s="244"/>
      <c r="T126" s="244"/>
      <c r="U126" s="244"/>
      <c r="V126" s="244"/>
      <c r="W126" s="244"/>
      <c r="X126" s="244"/>
    </row>
    <row r="127" spans="1:24" customFormat="1" ht="12.75" customHeight="1" x14ac:dyDescent="0.2">
      <c r="A127" s="170" t="s">
        <v>2207</v>
      </c>
      <c r="B127" s="145" t="s">
        <v>2194</v>
      </c>
      <c r="C127" s="185" t="s">
        <v>2207</v>
      </c>
      <c r="D127" s="270">
        <v>0</v>
      </c>
      <c r="E127" s="270">
        <v>0</v>
      </c>
      <c r="F127" s="243" t="str">
        <f t="shared" si="3"/>
        <v>-</v>
      </c>
      <c r="G127" s="244"/>
      <c r="H127" s="244"/>
      <c r="I127" s="244"/>
      <c r="J127" s="244"/>
      <c r="K127" s="244"/>
      <c r="L127" s="244"/>
      <c r="M127" s="244"/>
      <c r="N127" s="244"/>
      <c r="O127" s="244"/>
      <c r="P127" s="244"/>
      <c r="Q127" s="244"/>
      <c r="R127" s="244"/>
      <c r="S127" s="244"/>
      <c r="T127" s="244"/>
      <c r="U127" s="244"/>
      <c r="V127" s="244"/>
      <c r="W127" s="244"/>
      <c r="X127" s="244"/>
    </row>
    <row r="128" spans="1:24" customFormat="1" ht="12.75" customHeight="1" x14ac:dyDescent="0.2">
      <c r="A128" s="170" t="s">
        <v>2208</v>
      </c>
      <c r="B128" s="145" t="s">
        <v>2196</v>
      </c>
      <c r="C128" s="185" t="s">
        <v>2208</v>
      </c>
      <c r="D128" s="270">
        <v>0</v>
      </c>
      <c r="E128" s="270">
        <v>0</v>
      </c>
      <c r="F128" s="243" t="str">
        <f t="shared" si="3"/>
        <v>-</v>
      </c>
      <c r="G128" s="244"/>
      <c r="H128" s="244"/>
      <c r="I128" s="244"/>
      <c r="J128" s="244"/>
      <c r="K128" s="244"/>
      <c r="L128" s="244"/>
      <c r="M128" s="244"/>
      <c r="N128" s="244"/>
      <c r="O128" s="244"/>
      <c r="P128" s="244"/>
      <c r="Q128" s="244"/>
      <c r="R128" s="244"/>
      <c r="S128" s="244"/>
      <c r="T128" s="244"/>
      <c r="U128" s="244"/>
      <c r="V128" s="244"/>
      <c r="W128" s="244"/>
      <c r="X128" s="244"/>
    </row>
    <row r="129" spans="1:24" customFormat="1" ht="12.75" customHeight="1" x14ac:dyDescent="0.2">
      <c r="A129" s="170" t="s">
        <v>2209</v>
      </c>
      <c r="B129" s="145" t="s">
        <v>2198</v>
      </c>
      <c r="C129" s="185" t="s">
        <v>2209</v>
      </c>
      <c r="D129" s="270">
        <v>0</v>
      </c>
      <c r="E129" s="270">
        <v>0</v>
      </c>
      <c r="F129" s="243" t="str">
        <f t="shared" si="3"/>
        <v>-</v>
      </c>
      <c r="G129" s="244"/>
      <c r="H129" s="244"/>
      <c r="I129" s="244"/>
      <c r="J129" s="244"/>
      <c r="K129" s="244"/>
      <c r="L129" s="244"/>
      <c r="M129" s="244"/>
      <c r="N129" s="244"/>
      <c r="O129" s="244"/>
      <c r="P129" s="244"/>
      <c r="Q129" s="244"/>
      <c r="R129" s="244"/>
      <c r="S129" s="244"/>
      <c r="T129" s="244"/>
      <c r="U129" s="244"/>
      <c r="V129" s="244"/>
      <c r="W129" s="244"/>
      <c r="X129" s="244"/>
    </row>
    <row r="130" spans="1:24" customFormat="1" ht="12.75" customHeight="1" x14ac:dyDescent="0.2">
      <c r="A130" s="170" t="s">
        <v>2210</v>
      </c>
      <c r="B130" s="145" t="s">
        <v>2200</v>
      </c>
      <c r="C130" s="185" t="s">
        <v>2210</v>
      </c>
      <c r="D130" s="270">
        <v>0</v>
      </c>
      <c r="E130" s="270">
        <v>0</v>
      </c>
      <c r="F130" s="243" t="str">
        <f t="shared" si="3"/>
        <v>-</v>
      </c>
      <c r="G130" s="244"/>
      <c r="H130" s="244"/>
      <c r="I130" s="244"/>
      <c r="J130" s="244"/>
      <c r="K130" s="244"/>
      <c r="L130" s="244"/>
      <c r="M130" s="244"/>
      <c r="N130" s="244"/>
      <c r="O130" s="244"/>
      <c r="P130" s="244"/>
      <c r="Q130" s="244"/>
      <c r="R130" s="244"/>
      <c r="S130" s="244"/>
      <c r="T130" s="244"/>
      <c r="U130" s="244"/>
      <c r="V130" s="244"/>
      <c r="W130" s="244"/>
      <c r="X130" s="244"/>
    </row>
    <row r="131" spans="1:24" customFormat="1" ht="12.75" customHeight="1" x14ac:dyDescent="0.2">
      <c r="A131" s="170" t="s">
        <v>2211</v>
      </c>
      <c r="B131" s="145" t="s">
        <v>2202</v>
      </c>
      <c r="C131" s="185" t="s">
        <v>2211</v>
      </c>
      <c r="D131" s="270">
        <v>0</v>
      </c>
      <c r="E131" s="270">
        <v>0</v>
      </c>
      <c r="F131" s="243" t="str">
        <f t="shared" si="3"/>
        <v>-</v>
      </c>
      <c r="G131" s="244"/>
      <c r="H131" s="244"/>
      <c r="I131" s="244"/>
      <c r="J131" s="244"/>
      <c r="K131" s="244"/>
      <c r="L131" s="244"/>
      <c r="M131" s="244"/>
      <c r="N131" s="244"/>
      <c r="O131" s="244"/>
      <c r="P131" s="244"/>
      <c r="Q131" s="244"/>
      <c r="R131" s="244"/>
      <c r="S131" s="244"/>
      <c r="T131" s="244"/>
      <c r="U131" s="244"/>
      <c r="V131" s="244"/>
      <c r="W131" s="244"/>
      <c r="X131" s="244"/>
    </row>
    <row r="132" spans="1:24" customFormat="1" ht="12.75" customHeight="1" x14ac:dyDescent="0.2">
      <c r="A132" s="170" t="s">
        <v>2212</v>
      </c>
      <c r="B132" s="145" t="s">
        <v>2204</v>
      </c>
      <c r="C132" s="185" t="s">
        <v>2212</v>
      </c>
      <c r="D132" s="270">
        <v>0</v>
      </c>
      <c r="E132" s="270">
        <v>0</v>
      </c>
      <c r="F132" s="243" t="str">
        <f t="shared" si="3"/>
        <v>-</v>
      </c>
      <c r="G132" s="244"/>
      <c r="H132" s="244"/>
      <c r="I132" s="244"/>
      <c r="J132" s="244"/>
      <c r="K132" s="244"/>
      <c r="L132" s="244"/>
      <c r="M132" s="244"/>
      <c r="N132" s="244"/>
      <c r="O132" s="244"/>
      <c r="P132" s="244"/>
      <c r="Q132" s="244"/>
      <c r="R132" s="244"/>
      <c r="S132" s="244"/>
      <c r="T132" s="244"/>
      <c r="U132" s="244"/>
      <c r="V132" s="244"/>
      <c r="W132" s="244"/>
      <c r="X132" s="244"/>
    </row>
    <row r="133" spans="1:24" customFormat="1" ht="12.75" customHeight="1" x14ac:dyDescent="0.2">
      <c r="A133" s="170" t="s">
        <v>2213</v>
      </c>
      <c r="B133" s="145" t="s">
        <v>2214</v>
      </c>
      <c r="C133" s="185" t="s">
        <v>2213</v>
      </c>
      <c r="D133" s="270">
        <v>0</v>
      </c>
      <c r="E133" s="270">
        <v>0</v>
      </c>
      <c r="F133" s="243" t="str">
        <f t="shared" si="3"/>
        <v>-</v>
      </c>
      <c r="G133" s="244"/>
      <c r="H133" s="244"/>
      <c r="I133" s="244"/>
      <c r="J133" s="244"/>
      <c r="K133" s="244"/>
      <c r="L133" s="244"/>
      <c r="M133" s="244"/>
      <c r="N133" s="244"/>
      <c r="O133" s="244"/>
      <c r="P133" s="244"/>
      <c r="Q133" s="244"/>
      <c r="R133" s="244"/>
      <c r="S133" s="244"/>
      <c r="T133" s="244"/>
      <c r="U133" s="244"/>
      <c r="V133" s="244"/>
      <c r="W133" s="244"/>
      <c r="X133" s="244"/>
    </row>
    <row r="134" spans="1:24" customFormat="1" ht="12.75" customHeight="1" x14ac:dyDescent="0.2">
      <c r="A134" s="170" t="s">
        <v>2215</v>
      </c>
      <c r="B134" s="145" t="s">
        <v>2216</v>
      </c>
      <c r="C134" s="185" t="s">
        <v>2215</v>
      </c>
      <c r="D134" s="272">
        <f>D135+D142-D145</f>
        <v>310015.26</v>
      </c>
      <c r="E134" s="272">
        <f>E135+E142-E145</f>
        <v>310023.09000000003</v>
      </c>
      <c r="F134" s="243">
        <f t="shared" ref="F134:F165" si="4">IF(D134&gt;0,IF(E134/D134&gt;=100,"&gt;&gt;100",E134/D134*100),"-")</f>
        <v>100.00252568212289</v>
      </c>
      <c r="G134" s="244"/>
      <c r="H134" s="244"/>
      <c r="I134" s="244"/>
      <c r="J134" s="244"/>
      <c r="K134" s="244"/>
      <c r="L134" s="244"/>
      <c r="M134" s="244"/>
      <c r="N134" s="244"/>
      <c r="O134" s="244"/>
      <c r="P134" s="244"/>
      <c r="Q134" s="244"/>
      <c r="R134" s="244"/>
      <c r="S134" s="244"/>
      <c r="T134" s="244"/>
      <c r="U134" s="244"/>
      <c r="V134" s="244"/>
      <c r="W134" s="244"/>
      <c r="X134" s="244"/>
    </row>
    <row r="135" spans="1:24" customFormat="1" ht="24" customHeight="1" x14ac:dyDescent="0.2">
      <c r="A135" s="170"/>
      <c r="B135" s="145" t="s">
        <v>2217</v>
      </c>
      <c r="C135" s="185" t="s">
        <v>2218</v>
      </c>
      <c r="D135" s="272">
        <f>SUM(D136:D141)</f>
        <v>310015.26</v>
      </c>
      <c r="E135" s="272">
        <f>SUM(E136:E141)</f>
        <v>310023.09000000003</v>
      </c>
      <c r="F135" s="243">
        <f t="shared" si="4"/>
        <v>100.00252568212289</v>
      </c>
      <c r="G135" s="244"/>
      <c r="H135" s="244"/>
      <c r="I135" s="244"/>
      <c r="J135" s="244"/>
      <c r="K135" s="244"/>
      <c r="L135" s="244"/>
      <c r="M135" s="244"/>
      <c r="N135" s="244"/>
      <c r="O135" s="244"/>
      <c r="P135" s="244"/>
      <c r="Q135" s="244"/>
      <c r="R135" s="244"/>
      <c r="S135" s="244"/>
      <c r="T135" s="244"/>
      <c r="U135" s="244"/>
      <c r="V135" s="244"/>
      <c r="W135" s="244"/>
      <c r="X135" s="244"/>
    </row>
    <row r="136" spans="1:24" customFormat="1" ht="12.75" customHeight="1" x14ac:dyDescent="0.2">
      <c r="A136" s="170" t="s">
        <v>2219</v>
      </c>
      <c r="B136" s="145" t="s">
        <v>955</v>
      </c>
      <c r="C136" s="185" t="s">
        <v>2219</v>
      </c>
      <c r="D136" s="270">
        <v>0</v>
      </c>
      <c r="E136" s="270">
        <v>0</v>
      </c>
      <c r="F136" s="243" t="str">
        <f t="shared" si="4"/>
        <v>-</v>
      </c>
      <c r="G136" s="244"/>
      <c r="H136" s="244"/>
      <c r="I136" s="244"/>
      <c r="J136" s="244"/>
      <c r="K136" s="244"/>
      <c r="L136" s="244"/>
      <c r="M136" s="244"/>
      <c r="N136" s="244"/>
      <c r="O136" s="244"/>
      <c r="P136" s="244"/>
      <c r="Q136" s="244"/>
      <c r="R136" s="244"/>
      <c r="S136" s="244"/>
      <c r="T136" s="244"/>
      <c r="U136" s="244"/>
      <c r="V136" s="244"/>
      <c r="W136" s="244"/>
      <c r="X136" s="244"/>
    </row>
    <row r="137" spans="1:24" customFormat="1" ht="12.75" customHeight="1" x14ac:dyDescent="0.2">
      <c r="A137" s="170" t="s">
        <v>2220</v>
      </c>
      <c r="B137" s="145" t="s">
        <v>957</v>
      </c>
      <c r="C137" s="185" t="s">
        <v>2220</v>
      </c>
      <c r="D137" s="270">
        <v>0</v>
      </c>
      <c r="E137" s="270">
        <v>0</v>
      </c>
      <c r="F137" s="243" t="str">
        <f t="shared" si="4"/>
        <v>-</v>
      </c>
      <c r="G137" s="244"/>
      <c r="H137" s="244"/>
      <c r="I137" s="244"/>
      <c r="J137" s="244"/>
      <c r="K137" s="244"/>
      <c r="L137" s="244"/>
      <c r="M137" s="244"/>
      <c r="N137" s="244"/>
      <c r="O137" s="244"/>
      <c r="P137" s="244"/>
      <c r="Q137" s="244"/>
      <c r="R137" s="244"/>
      <c r="S137" s="244"/>
      <c r="T137" s="244"/>
      <c r="U137" s="244"/>
      <c r="V137" s="244"/>
      <c r="W137" s="244"/>
      <c r="X137" s="244"/>
    </row>
    <row r="138" spans="1:24" customFormat="1" ht="12.75" customHeight="1" x14ac:dyDescent="0.2">
      <c r="A138" s="170" t="s">
        <v>2221</v>
      </c>
      <c r="B138" s="145" t="s">
        <v>959</v>
      </c>
      <c r="C138" s="185" t="s">
        <v>2221</v>
      </c>
      <c r="D138" s="270">
        <v>0</v>
      </c>
      <c r="E138" s="270">
        <v>0</v>
      </c>
      <c r="F138" s="243" t="str">
        <f t="shared" si="4"/>
        <v>-</v>
      </c>
      <c r="G138" s="244"/>
      <c r="H138" s="244"/>
      <c r="I138" s="244"/>
      <c r="J138" s="244"/>
      <c r="K138" s="244"/>
      <c r="L138" s="244"/>
      <c r="M138" s="244"/>
      <c r="N138" s="244"/>
      <c r="O138" s="244"/>
      <c r="P138" s="244"/>
      <c r="Q138" s="244"/>
      <c r="R138" s="244"/>
      <c r="S138" s="244"/>
      <c r="T138" s="244"/>
      <c r="U138" s="244"/>
      <c r="V138" s="244"/>
      <c r="W138" s="244"/>
      <c r="X138" s="244"/>
    </row>
    <row r="139" spans="1:24" customFormat="1" ht="12.75" customHeight="1" x14ac:dyDescent="0.2">
      <c r="A139" s="170" t="s">
        <v>2222</v>
      </c>
      <c r="B139" s="145" t="s">
        <v>1171</v>
      </c>
      <c r="C139" s="185" t="s">
        <v>2222</v>
      </c>
      <c r="D139" s="270">
        <v>0</v>
      </c>
      <c r="E139" s="270">
        <v>0</v>
      </c>
      <c r="F139" s="243" t="str">
        <f t="shared" si="4"/>
        <v>-</v>
      </c>
      <c r="G139" s="244"/>
      <c r="H139" s="244"/>
      <c r="I139" s="244"/>
      <c r="J139" s="244"/>
      <c r="K139" s="244"/>
      <c r="L139" s="244"/>
      <c r="M139" s="244"/>
      <c r="N139" s="244"/>
      <c r="O139" s="244"/>
      <c r="P139" s="244"/>
      <c r="Q139" s="244"/>
      <c r="R139" s="244"/>
      <c r="S139" s="244"/>
      <c r="T139" s="244"/>
      <c r="U139" s="244"/>
      <c r="V139" s="244"/>
      <c r="W139" s="244"/>
      <c r="X139" s="244"/>
    </row>
    <row r="140" spans="1:24" customFormat="1" ht="24" customHeight="1" x14ac:dyDescent="0.2">
      <c r="A140" s="170" t="s">
        <v>2223</v>
      </c>
      <c r="B140" s="146" t="s">
        <v>1175</v>
      </c>
      <c r="C140" s="185" t="s">
        <v>2223</v>
      </c>
      <c r="D140" s="270">
        <v>0</v>
      </c>
      <c r="E140" s="270">
        <v>0</v>
      </c>
      <c r="F140" s="243" t="str">
        <f t="shared" si="4"/>
        <v>-</v>
      </c>
      <c r="G140" s="244"/>
      <c r="H140" s="244"/>
      <c r="I140" s="244"/>
      <c r="J140" s="244"/>
      <c r="K140" s="244"/>
      <c r="L140" s="244"/>
      <c r="M140" s="244"/>
      <c r="N140" s="244"/>
      <c r="O140" s="244"/>
      <c r="P140" s="244"/>
      <c r="Q140" s="244"/>
      <c r="R140" s="244"/>
      <c r="S140" s="244"/>
      <c r="T140" s="244"/>
      <c r="U140" s="244"/>
      <c r="V140" s="244"/>
      <c r="W140" s="244"/>
      <c r="X140" s="244"/>
    </row>
    <row r="141" spans="1:24" customFormat="1" ht="12.75" customHeight="1" x14ac:dyDescent="0.2">
      <c r="A141" s="170" t="s">
        <v>2224</v>
      </c>
      <c r="B141" s="145" t="s">
        <v>1181</v>
      </c>
      <c r="C141" s="185" t="s">
        <v>2224</v>
      </c>
      <c r="D141" s="270">
        <v>310015.26</v>
      </c>
      <c r="E141" s="270">
        <v>310023.09000000003</v>
      </c>
      <c r="F141" s="243">
        <f t="shared" si="4"/>
        <v>100.00252568212289</v>
      </c>
      <c r="G141" s="244"/>
      <c r="H141" s="244"/>
      <c r="I141" s="244"/>
      <c r="J141" s="244"/>
      <c r="K141" s="244"/>
      <c r="L141" s="244"/>
      <c r="M141" s="244"/>
      <c r="N141" s="244"/>
      <c r="O141" s="244"/>
      <c r="P141" s="244"/>
      <c r="Q141" s="244"/>
      <c r="R141" s="244"/>
      <c r="S141" s="244"/>
      <c r="T141" s="244"/>
      <c r="U141" s="244"/>
      <c r="V141" s="244"/>
      <c r="W141" s="244"/>
      <c r="X141" s="244"/>
    </row>
    <row r="142" spans="1:24" customFormat="1" ht="12.75" customHeight="1" x14ac:dyDescent="0.2">
      <c r="A142" s="170"/>
      <c r="B142" s="145" t="s">
        <v>2225</v>
      </c>
      <c r="C142" s="185" t="s">
        <v>2226</v>
      </c>
      <c r="D142" s="272">
        <f>SUM(D143:D144)</f>
        <v>0</v>
      </c>
      <c r="E142" s="272">
        <f>SUM(E143:E144)</f>
        <v>0</v>
      </c>
      <c r="F142" s="243" t="str">
        <f t="shared" si="4"/>
        <v>-</v>
      </c>
      <c r="G142" s="244"/>
      <c r="H142" s="244"/>
      <c r="I142" s="244"/>
      <c r="J142" s="244"/>
      <c r="K142" s="244"/>
      <c r="L142" s="244"/>
      <c r="M142" s="244"/>
      <c r="N142" s="244"/>
      <c r="O142" s="244"/>
      <c r="P142" s="244"/>
      <c r="Q142" s="244"/>
      <c r="R142" s="244"/>
      <c r="S142" s="244"/>
      <c r="T142" s="244"/>
      <c r="U142" s="244"/>
      <c r="V142" s="244"/>
      <c r="W142" s="244"/>
      <c r="X142" s="244"/>
    </row>
    <row r="143" spans="1:24" customFormat="1" ht="12.75" customHeight="1" x14ac:dyDescent="0.2">
      <c r="A143" s="170" t="s">
        <v>2227</v>
      </c>
      <c r="B143" s="145" t="s">
        <v>1177</v>
      </c>
      <c r="C143" s="185" t="s">
        <v>2227</v>
      </c>
      <c r="D143" s="270">
        <v>0</v>
      </c>
      <c r="E143" s="270">
        <v>0</v>
      </c>
      <c r="F143" s="243" t="str">
        <f t="shared" si="4"/>
        <v>-</v>
      </c>
      <c r="G143" s="244"/>
      <c r="H143" s="244"/>
      <c r="I143" s="244"/>
      <c r="J143" s="244"/>
      <c r="K143" s="244"/>
      <c r="L143" s="244"/>
      <c r="M143" s="244"/>
      <c r="N143" s="244"/>
      <c r="O143" s="244"/>
      <c r="P143" s="244"/>
      <c r="Q143" s="244"/>
      <c r="R143" s="244"/>
      <c r="S143" s="244"/>
      <c r="T143" s="244"/>
      <c r="U143" s="244"/>
      <c r="V143" s="244"/>
      <c r="W143" s="244"/>
      <c r="X143" s="244"/>
    </row>
    <row r="144" spans="1:24" customFormat="1" ht="12.75" customHeight="1" x14ac:dyDescent="0.2">
      <c r="A144" s="170" t="s">
        <v>2228</v>
      </c>
      <c r="B144" s="145" t="s">
        <v>973</v>
      </c>
      <c r="C144" s="185" t="s">
        <v>2228</v>
      </c>
      <c r="D144" s="270">
        <v>0</v>
      </c>
      <c r="E144" s="270">
        <v>0</v>
      </c>
      <c r="F144" s="243" t="str">
        <f t="shared" si="4"/>
        <v>-</v>
      </c>
      <c r="G144" s="244"/>
      <c r="H144" s="244"/>
      <c r="I144" s="244"/>
      <c r="J144" s="244"/>
      <c r="K144" s="244"/>
      <c r="L144" s="244"/>
      <c r="M144" s="244"/>
      <c r="N144" s="244"/>
      <c r="O144" s="244"/>
      <c r="P144" s="244"/>
      <c r="Q144" s="244"/>
      <c r="R144" s="244"/>
      <c r="S144" s="244"/>
      <c r="T144" s="244"/>
      <c r="U144" s="244"/>
      <c r="V144" s="244"/>
      <c r="W144" s="244"/>
      <c r="X144" s="244"/>
    </row>
    <row r="145" spans="1:24" customFormat="1" ht="12.75" customHeight="1" x14ac:dyDescent="0.2">
      <c r="A145" s="170" t="s">
        <v>2229</v>
      </c>
      <c r="B145" s="145" t="s">
        <v>2230</v>
      </c>
      <c r="C145" s="185" t="s">
        <v>2229</v>
      </c>
      <c r="D145" s="270">
        <v>0</v>
      </c>
      <c r="E145" s="270">
        <v>0</v>
      </c>
      <c r="F145" s="243" t="str">
        <f t="shared" si="4"/>
        <v>-</v>
      </c>
      <c r="G145" s="244"/>
      <c r="H145" s="244"/>
      <c r="I145" s="244"/>
      <c r="J145" s="244"/>
      <c r="K145" s="244"/>
      <c r="L145" s="244"/>
      <c r="M145" s="244"/>
      <c r="N145" s="244"/>
      <c r="O145" s="244"/>
      <c r="P145" s="244"/>
      <c r="Q145" s="244"/>
      <c r="R145" s="244"/>
      <c r="S145" s="244"/>
      <c r="T145" s="244"/>
      <c r="U145" s="244"/>
      <c r="V145" s="244"/>
      <c r="W145" s="244"/>
      <c r="X145" s="244"/>
    </row>
    <row r="146" spans="1:24" customFormat="1" ht="12.75" customHeight="1" x14ac:dyDescent="0.2">
      <c r="A146" s="170" t="s">
        <v>2231</v>
      </c>
      <c r="B146" s="145" t="s">
        <v>2232</v>
      </c>
      <c r="C146" s="185" t="s">
        <v>2231</v>
      </c>
      <c r="D146" s="272">
        <f>SUM(D147:D149)+SUM(D158:D162)-D163</f>
        <v>565011.00999999989</v>
      </c>
      <c r="E146" s="272">
        <f>SUM(E147:E149)+SUM(E158:E162)-E163</f>
        <v>370806</v>
      </c>
      <c r="F146" s="243">
        <f t="shared" si="4"/>
        <v>65.628101654160702</v>
      </c>
      <c r="G146" s="244"/>
      <c r="H146" s="244"/>
      <c r="I146" s="244"/>
      <c r="J146" s="244"/>
      <c r="K146" s="244"/>
      <c r="L146" s="244"/>
      <c r="M146" s="244"/>
      <c r="N146" s="244"/>
      <c r="O146" s="244"/>
      <c r="P146" s="244"/>
      <c r="Q146" s="244"/>
      <c r="R146" s="244"/>
      <c r="S146" s="244"/>
      <c r="T146" s="244"/>
      <c r="U146" s="244"/>
      <c r="V146" s="244"/>
      <c r="W146" s="244"/>
      <c r="X146" s="244"/>
    </row>
    <row r="147" spans="1:24" customFormat="1" ht="12.75" customHeight="1" x14ac:dyDescent="0.2">
      <c r="A147" s="170" t="s">
        <v>2233</v>
      </c>
      <c r="B147" s="145" t="s">
        <v>2234</v>
      </c>
      <c r="C147" s="185" t="s">
        <v>2233</v>
      </c>
      <c r="D147" s="270">
        <v>337908.96</v>
      </c>
      <c r="E147" s="270">
        <v>268523.11</v>
      </c>
      <c r="F147" s="243">
        <f t="shared" si="4"/>
        <v>79.466111227118688</v>
      </c>
      <c r="G147" s="244"/>
      <c r="H147" s="244"/>
      <c r="I147" s="244"/>
      <c r="J147" s="244"/>
      <c r="K147" s="244"/>
      <c r="L147" s="244"/>
      <c r="M147" s="244"/>
      <c r="N147" s="244"/>
      <c r="O147" s="244"/>
      <c r="P147" s="244"/>
      <c r="Q147" s="244"/>
      <c r="R147" s="244"/>
      <c r="S147" s="244"/>
      <c r="T147" s="244"/>
      <c r="U147" s="244"/>
      <c r="V147" s="244"/>
      <c r="W147" s="244"/>
      <c r="X147" s="244"/>
    </row>
    <row r="148" spans="1:24" customFormat="1" ht="12.75" customHeight="1" x14ac:dyDescent="0.2">
      <c r="A148" s="170" t="s">
        <v>2235</v>
      </c>
      <c r="B148" s="145" t="s">
        <v>2236</v>
      </c>
      <c r="C148" s="185" t="s">
        <v>2235</v>
      </c>
      <c r="D148" s="270">
        <v>0</v>
      </c>
      <c r="E148" s="270">
        <v>0</v>
      </c>
      <c r="F148" s="243" t="str">
        <f t="shared" si="4"/>
        <v>-</v>
      </c>
      <c r="G148" s="244"/>
      <c r="H148" s="244"/>
      <c r="I148" s="244"/>
      <c r="J148" s="244"/>
      <c r="K148" s="244"/>
      <c r="L148" s="244"/>
      <c r="M148" s="244"/>
      <c r="N148" s="244"/>
      <c r="O148" s="244"/>
      <c r="P148" s="244"/>
      <c r="Q148" s="244"/>
      <c r="R148" s="244"/>
      <c r="S148" s="244"/>
      <c r="T148" s="244"/>
      <c r="U148" s="244"/>
      <c r="V148" s="244"/>
      <c r="W148" s="244"/>
      <c r="X148" s="244"/>
    </row>
    <row r="149" spans="1:24" customFormat="1" ht="24" customHeight="1" x14ac:dyDescent="0.2">
      <c r="A149" s="170" t="s">
        <v>2237</v>
      </c>
      <c r="B149" s="145" t="s">
        <v>2238</v>
      </c>
      <c r="C149" s="185" t="s">
        <v>2237</v>
      </c>
      <c r="D149" s="272">
        <f>SUM(D150:D157)</f>
        <v>249706.7</v>
      </c>
      <c r="E149" s="272">
        <f>SUM(E150:E157)</f>
        <v>59730.6</v>
      </c>
      <c r="F149" s="243">
        <f t="shared" si="4"/>
        <v>23.92030329983136</v>
      </c>
      <c r="G149" s="244"/>
      <c r="H149" s="244"/>
      <c r="I149" s="244"/>
      <c r="J149" s="244"/>
      <c r="K149" s="244"/>
      <c r="L149" s="244"/>
      <c r="M149" s="244"/>
      <c r="N149" s="244"/>
      <c r="O149" s="244"/>
      <c r="P149" s="244"/>
      <c r="Q149" s="244"/>
      <c r="R149" s="244"/>
      <c r="S149" s="244"/>
      <c r="T149" s="244"/>
      <c r="U149" s="244"/>
      <c r="V149" s="244"/>
      <c r="W149" s="244"/>
      <c r="X149" s="244"/>
    </row>
    <row r="150" spans="1:24" customFormat="1" ht="12.75" customHeight="1" x14ac:dyDescent="0.2">
      <c r="A150" s="170" t="s">
        <v>2239</v>
      </c>
      <c r="B150" s="145" t="s">
        <v>2240</v>
      </c>
      <c r="C150" s="185" t="s">
        <v>2239</v>
      </c>
      <c r="D150" s="270">
        <v>0</v>
      </c>
      <c r="E150" s="270">
        <v>0</v>
      </c>
      <c r="F150" s="243" t="str">
        <f t="shared" si="4"/>
        <v>-</v>
      </c>
      <c r="G150" s="244"/>
      <c r="H150" s="244"/>
      <c r="I150" s="244"/>
      <c r="J150" s="244"/>
      <c r="K150" s="244"/>
      <c r="L150" s="244"/>
      <c r="M150" s="244"/>
      <c r="N150" s="244"/>
      <c r="O150" s="244"/>
      <c r="P150" s="244"/>
      <c r="Q150" s="244"/>
      <c r="R150" s="244"/>
      <c r="S150" s="244"/>
      <c r="T150" s="244"/>
      <c r="U150" s="244"/>
      <c r="V150" s="244"/>
      <c r="W150" s="244"/>
      <c r="X150" s="244"/>
    </row>
    <row r="151" spans="1:24" customFormat="1" ht="12.75" customHeight="1" x14ac:dyDescent="0.2">
      <c r="A151" s="170" t="s">
        <v>2241</v>
      </c>
      <c r="B151" s="145" t="s">
        <v>2242</v>
      </c>
      <c r="C151" s="185" t="s">
        <v>2241</v>
      </c>
      <c r="D151" s="270">
        <v>0</v>
      </c>
      <c r="E151" s="270">
        <v>0</v>
      </c>
      <c r="F151" s="243" t="str">
        <f t="shared" si="4"/>
        <v>-</v>
      </c>
      <c r="G151" s="244"/>
      <c r="H151" s="244"/>
      <c r="I151" s="244"/>
      <c r="J151" s="244"/>
      <c r="K151" s="244"/>
      <c r="L151" s="244"/>
      <c r="M151" s="244"/>
      <c r="N151" s="244"/>
      <c r="O151" s="244"/>
      <c r="P151" s="244"/>
      <c r="Q151" s="244"/>
      <c r="R151" s="244"/>
      <c r="S151" s="244"/>
      <c r="T151" s="244"/>
      <c r="U151" s="244"/>
      <c r="V151" s="244"/>
      <c r="W151" s="244"/>
      <c r="X151" s="244"/>
    </row>
    <row r="152" spans="1:24" customFormat="1" ht="12.75" customHeight="1" x14ac:dyDescent="0.2">
      <c r="A152" s="170" t="s">
        <v>2243</v>
      </c>
      <c r="B152" s="145" t="s">
        <v>2244</v>
      </c>
      <c r="C152" s="185" t="s">
        <v>2243</v>
      </c>
      <c r="D152" s="270">
        <v>0</v>
      </c>
      <c r="E152" s="270">
        <v>0</v>
      </c>
      <c r="F152" s="243" t="str">
        <f t="shared" si="4"/>
        <v>-</v>
      </c>
      <c r="G152" s="244"/>
      <c r="H152" s="244"/>
      <c r="I152" s="244"/>
      <c r="J152" s="244"/>
      <c r="K152" s="244"/>
      <c r="L152" s="244"/>
      <c r="M152" s="244"/>
      <c r="N152" s="244"/>
      <c r="O152" s="244"/>
      <c r="P152" s="244"/>
      <c r="Q152" s="244"/>
      <c r="R152" s="244"/>
      <c r="S152" s="244"/>
      <c r="T152" s="244"/>
      <c r="U152" s="244"/>
      <c r="V152" s="244"/>
      <c r="W152" s="244"/>
      <c r="X152" s="244"/>
    </row>
    <row r="153" spans="1:24" customFormat="1" ht="12.75" customHeight="1" x14ac:dyDescent="0.2">
      <c r="A153" s="170" t="s">
        <v>2245</v>
      </c>
      <c r="B153" s="145" t="s">
        <v>2246</v>
      </c>
      <c r="C153" s="185" t="s">
        <v>2245</v>
      </c>
      <c r="D153" s="270">
        <v>6437.06</v>
      </c>
      <c r="E153" s="270">
        <v>1120</v>
      </c>
      <c r="F153" s="243">
        <f t="shared" si="4"/>
        <v>17.399247482546379</v>
      </c>
      <c r="G153" s="244"/>
      <c r="H153" s="244"/>
      <c r="I153" s="244"/>
      <c r="J153" s="244"/>
      <c r="K153" s="244"/>
      <c r="L153" s="244"/>
      <c r="M153" s="244"/>
      <c r="N153" s="244"/>
      <c r="O153" s="244"/>
      <c r="P153" s="244"/>
      <c r="Q153" s="244"/>
      <c r="R153" s="244"/>
      <c r="S153" s="244"/>
      <c r="T153" s="244"/>
      <c r="U153" s="244"/>
      <c r="V153" s="244"/>
      <c r="W153" s="244"/>
      <c r="X153" s="244"/>
    </row>
    <row r="154" spans="1:24" customFormat="1" ht="12.75" customHeight="1" x14ac:dyDescent="0.2">
      <c r="A154" s="170" t="s">
        <v>2247</v>
      </c>
      <c r="B154" s="145" t="s">
        <v>2248</v>
      </c>
      <c r="C154" s="185" t="s">
        <v>2247</v>
      </c>
      <c r="D154" s="270">
        <v>0</v>
      </c>
      <c r="E154" s="270">
        <v>0</v>
      </c>
      <c r="F154" s="243" t="str">
        <f t="shared" si="4"/>
        <v>-</v>
      </c>
      <c r="G154" s="244"/>
      <c r="H154" s="244"/>
      <c r="I154" s="244"/>
      <c r="J154" s="244"/>
      <c r="K154" s="244"/>
      <c r="L154" s="244"/>
      <c r="M154" s="244"/>
      <c r="N154" s="244"/>
      <c r="O154" s="244"/>
      <c r="P154" s="244"/>
      <c r="Q154" s="244"/>
      <c r="R154" s="244"/>
      <c r="S154" s="244"/>
      <c r="T154" s="244"/>
      <c r="U154" s="244"/>
      <c r="V154" s="244"/>
      <c r="W154" s="244"/>
      <c r="X154" s="244"/>
    </row>
    <row r="155" spans="1:24" customFormat="1" ht="24" customHeight="1" x14ac:dyDescent="0.2">
      <c r="A155" s="170" t="s">
        <v>2249</v>
      </c>
      <c r="B155" s="145" t="s">
        <v>2250</v>
      </c>
      <c r="C155" s="185" t="s">
        <v>2249</v>
      </c>
      <c r="D155" s="270">
        <v>0</v>
      </c>
      <c r="E155" s="270">
        <v>0</v>
      </c>
      <c r="F155" s="243" t="str">
        <f t="shared" si="4"/>
        <v>-</v>
      </c>
      <c r="G155" s="244"/>
      <c r="H155" s="244"/>
      <c r="I155" s="244"/>
      <c r="J155" s="244"/>
      <c r="K155" s="244"/>
      <c r="L155" s="244"/>
      <c r="M155" s="244"/>
      <c r="N155" s="244"/>
      <c r="O155" s="244"/>
      <c r="P155" s="244"/>
      <c r="Q155" s="244"/>
      <c r="R155" s="244"/>
      <c r="S155" s="244"/>
      <c r="T155" s="244"/>
      <c r="U155" s="244"/>
      <c r="V155" s="244"/>
      <c r="W155" s="244"/>
      <c r="X155" s="244"/>
    </row>
    <row r="156" spans="1:24" customFormat="1" ht="24" customHeight="1" x14ac:dyDescent="0.2">
      <c r="A156" s="170" t="s">
        <v>2251</v>
      </c>
      <c r="B156" s="145" t="s">
        <v>2252</v>
      </c>
      <c r="C156" s="185" t="s">
        <v>2251</v>
      </c>
      <c r="D156" s="270">
        <v>0</v>
      </c>
      <c r="E156" s="270">
        <v>0</v>
      </c>
      <c r="F156" s="243" t="str">
        <f t="shared" si="4"/>
        <v>-</v>
      </c>
      <c r="G156" s="244"/>
      <c r="H156" s="244"/>
      <c r="I156" s="244"/>
      <c r="J156" s="244"/>
      <c r="K156" s="244"/>
      <c r="L156" s="244"/>
      <c r="M156" s="244"/>
      <c r="N156" s="244"/>
      <c r="O156" s="244"/>
      <c r="P156" s="244"/>
      <c r="Q156" s="244"/>
      <c r="R156" s="244"/>
      <c r="S156" s="244"/>
      <c r="T156" s="244"/>
      <c r="U156" s="244"/>
      <c r="V156" s="244"/>
      <c r="W156" s="244"/>
      <c r="X156" s="244"/>
    </row>
    <row r="157" spans="1:24" customFormat="1" ht="24" customHeight="1" x14ac:dyDescent="0.2">
      <c r="A157" s="170" t="s">
        <v>2253</v>
      </c>
      <c r="B157" s="145" t="s">
        <v>2254</v>
      </c>
      <c r="C157" s="185" t="s">
        <v>2253</v>
      </c>
      <c r="D157" s="270">
        <v>243269.64</v>
      </c>
      <c r="E157" s="270">
        <v>58610.6</v>
      </c>
      <c r="F157" s="243">
        <f t="shared" si="4"/>
        <v>24.092854332336742</v>
      </c>
      <c r="G157" s="244"/>
      <c r="H157" s="244"/>
      <c r="I157" s="244"/>
      <c r="J157" s="244"/>
      <c r="K157" s="244"/>
      <c r="L157" s="244"/>
      <c r="M157" s="244"/>
      <c r="N157" s="244"/>
      <c r="O157" s="244"/>
      <c r="P157" s="244"/>
      <c r="Q157" s="244"/>
      <c r="R157" s="244"/>
      <c r="S157" s="244"/>
      <c r="T157" s="244"/>
      <c r="U157" s="244"/>
      <c r="V157" s="244"/>
      <c r="W157" s="244"/>
      <c r="X157" s="244"/>
    </row>
    <row r="158" spans="1:24" customFormat="1" ht="12.75" customHeight="1" x14ac:dyDescent="0.2">
      <c r="A158" s="170" t="s">
        <v>2255</v>
      </c>
      <c r="B158" s="145" t="s">
        <v>2256</v>
      </c>
      <c r="C158" s="185" t="s">
        <v>2255</v>
      </c>
      <c r="D158" s="270">
        <v>3723.01</v>
      </c>
      <c r="E158" s="270">
        <v>4581.9799999999996</v>
      </c>
      <c r="F158" s="243">
        <f t="shared" si="4"/>
        <v>123.07192298704541</v>
      </c>
      <c r="G158" s="244"/>
      <c r="H158" s="244"/>
      <c r="I158" s="244"/>
      <c r="J158" s="244"/>
      <c r="K158" s="244"/>
      <c r="L158" s="244"/>
      <c r="M158" s="244"/>
      <c r="N158" s="244"/>
      <c r="O158" s="244"/>
      <c r="P158" s="244"/>
      <c r="Q158" s="244"/>
      <c r="R158" s="244"/>
      <c r="S158" s="244"/>
      <c r="T158" s="244"/>
      <c r="U158" s="244"/>
      <c r="V158" s="244"/>
      <c r="W158" s="244"/>
      <c r="X158" s="244"/>
    </row>
    <row r="159" spans="1:24" customFormat="1" ht="24" customHeight="1" x14ac:dyDescent="0.2">
      <c r="A159" s="170" t="s">
        <v>2257</v>
      </c>
      <c r="B159" s="146" t="s">
        <v>2258</v>
      </c>
      <c r="C159" s="185" t="s">
        <v>2257</v>
      </c>
      <c r="D159" s="270">
        <v>784545.32</v>
      </c>
      <c r="E159" s="270">
        <v>777935.59</v>
      </c>
      <c r="F159" s="243">
        <f t="shared" si="4"/>
        <v>99.157508198506633</v>
      </c>
      <c r="G159" s="244"/>
      <c r="H159" s="244"/>
      <c r="I159" s="244"/>
      <c r="J159" s="244"/>
      <c r="K159" s="244"/>
      <c r="L159" s="244"/>
      <c r="M159" s="244"/>
      <c r="N159" s="244"/>
      <c r="O159" s="244"/>
      <c r="P159" s="244"/>
      <c r="Q159" s="244"/>
      <c r="R159" s="244"/>
      <c r="S159" s="244"/>
      <c r="T159" s="244"/>
      <c r="U159" s="244"/>
      <c r="V159" s="244"/>
      <c r="W159" s="244"/>
      <c r="X159" s="244"/>
    </row>
    <row r="160" spans="1:24" customFormat="1" ht="24" customHeight="1" x14ac:dyDescent="0.2">
      <c r="A160" s="170" t="s">
        <v>2259</v>
      </c>
      <c r="B160" s="145" t="s">
        <v>2260</v>
      </c>
      <c r="C160" s="185" t="s">
        <v>2259</v>
      </c>
      <c r="D160" s="270">
        <v>0</v>
      </c>
      <c r="E160" s="270">
        <v>0</v>
      </c>
      <c r="F160" s="243" t="str">
        <f t="shared" si="4"/>
        <v>-</v>
      </c>
      <c r="G160" s="244"/>
      <c r="H160" s="244"/>
      <c r="I160" s="244"/>
      <c r="J160" s="244"/>
      <c r="K160" s="244"/>
      <c r="L160" s="244"/>
      <c r="M160" s="244"/>
      <c r="N160" s="244"/>
      <c r="O160" s="244"/>
      <c r="P160" s="244"/>
      <c r="Q160" s="244"/>
      <c r="R160" s="244"/>
      <c r="S160" s="244"/>
      <c r="T160" s="244"/>
      <c r="U160" s="244"/>
      <c r="V160" s="244"/>
      <c r="W160" s="244"/>
      <c r="X160" s="244"/>
    </row>
    <row r="161" spans="1:24" customFormat="1" ht="24" customHeight="1" x14ac:dyDescent="0.2">
      <c r="A161" s="170" t="s">
        <v>2261</v>
      </c>
      <c r="B161" s="145" t="s">
        <v>2262</v>
      </c>
      <c r="C161" s="185" t="s">
        <v>2261</v>
      </c>
      <c r="D161" s="270">
        <v>0</v>
      </c>
      <c r="E161" s="270">
        <v>0</v>
      </c>
      <c r="F161" s="243" t="str">
        <f t="shared" si="4"/>
        <v>-</v>
      </c>
      <c r="G161" s="244"/>
      <c r="H161" s="244"/>
      <c r="I161" s="244"/>
      <c r="J161" s="244"/>
      <c r="K161" s="244"/>
      <c r="L161" s="244"/>
      <c r="M161" s="244"/>
      <c r="N161" s="244"/>
      <c r="O161" s="244"/>
      <c r="P161" s="244"/>
      <c r="Q161" s="244"/>
      <c r="R161" s="244"/>
      <c r="S161" s="244"/>
      <c r="T161" s="244"/>
      <c r="U161" s="244"/>
      <c r="V161" s="244"/>
      <c r="W161" s="244"/>
      <c r="X161" s="244"/>
    </row>
    <row r="162" spans="1:24" customFormat="1" ht="12.75" customHeight="1" x14ac:dyDescent="0.2">
      <c r="A162" s="170" t="s">
        <v>2263</v>
      </c>
      <c r="B162" s="145" t="s">
        <v>2264</v>
      </c>
      <c r="C162" s="185" t="s">
        <v>2263</v>
      </c>
      <c r="D162" s="270">
        <v>810.14</v>
      </c>
      <c r="E162" s="270">
        <v>529.91999999999996</v>
      </c>
      <c r="F162" s="243">
        <f t="shared" si="4"/>
        <v>65.410916631693283</v>
      </c>
      <c r="G162" s="244"/>
      <c r="H162" s="244"/>
      <c r="I162" s="244"/>
      <c r="J162" s="244"/>
      <c r="K162" s="244"/>
      <c r="L162" s="244"/>
      <c r="M162" s="244"/>
      <c r="N162" s="244"/>
      <c r="O162" s="244"/>
      <c r="P162" s="244"/>
      <c r="Q162" s="244"/>
      <c r="R162" s="244"/>
      <c r="S162" s="244"/>
      <c r="T162" s="244"/>
      <c r="U162" s="244"/>
      <c r="V162" s="244"/>
      <c r="W162" s="244"/>
      <c r="X162" s="244"/>
    </row>
    <row r="163" spans="1:24" customFormat="1" ht="12.75" customHeight="1" x14ac:dyDescent="0.2">
      <c r="A163" s="170" t="s">
        <v>2265</v>
      </c>
      <c r="B163" s="145" t="s">
        <v>2266</v>
      </c>
      <c r="C163" s="185" t="s">
        <v>2265</v>
      </c>
      <c r="D163" s="270">
        <v>811683.12</v>
      </c>
      <c r="E163" s="270">
        <v>740495.2</v>
      </c>
      <c r="F163" s="243">
        <f t="shared" si="4"/>
        <v>91.229592159068176</v>
      </c>
      <c r="G163" s="244"/>
      <c r="H163" s="244"/>
      <c r="I163" s="244"/>
      <c r="J163" s="244"/>
      <c r="K163" s="244"/>
      <c r="L163" s="244"/>
      <c r="M163" s="244"/>
      <c r="N163" s="244"/>
      <c r="O163" s="244"/>
      <c r="P163" s="244"/>
      <c r="Q163" s="244"/>
      <c r="R163" s="244"/>
      <c r="S163" s="244"/>
      <c r="T163" s="244"/>
      <c r="U163" s="244"/>
      <c r="V163" s="244"/>
      <c r="W163" s="244"/>
      <c r="X163" s="244"/>
    </row>
    <row r="164" spans="1:24" customFormat="1" ht="12.75" customHeight="1" x14ac:dyDescent="0.2">
      <c r="A164" s="170" t="s">
        <v>2267</v>
      </c>
      <c r="B164" s="145" t="s">
        <v>2268</v>
      </c>
      <c r="C164" s="185" t="s">
        <v>2267</v>
      </c>
      <c r="D164" s="272">
        <f>SUM(D165:D168)-D169</f>
        <v>7781.4500000000007</v>
      </c>
      <c r="E164" s="272">
        <f>SUM(E165:E168)-E169</f>
        <v>1433.2199999999975</v>
      </c>
      <c r="F164" s="243">
        <f t="shared" si="4"/>
        <v>18.418418161139599</v>
      </c>
      <c r="G164" s="244"/>
      <c r="H164" s="244"/>
      <c r="I164" s="244"/>
      <c r="J164" s="244"/>
      <c r="K164" s="244"/>
      <c r="L164" s="244"/>
      <c r="M164" s="244"/>
      <c r="N164" s="244"/>
      <c r="O164" s="244"/>
      <c r="P164" s="244"/>
      <c r="Q164" s="244"/>
      <c r="R164" s="244"/>
      <c r="S164" s="244"/>
      <c r="T164" s="244"/>
      <c r="U164" s="244"/>
      <c r="V164" s="244"/>
      <c r="W164" s="244"/>
      <c r="X164" s="244"/>
    </row>
    <row r="165" spans="1:24" customFormat="1" ht="12.75" customHeight="1" x14ac:dyDescent="0.2">
      <c r="A165" s="170" t="s">
        <v>2269</v>
      </c>
      <c r="B165" s="145" t="s">
        <v>2270</v>
      </c>
      <c r="C165" s="185" t="s">
        <v>2269</v>
      </c>
      <c r="D165" s="270">
        <v>0</v>
      </c>
      <c r="E165" s="270">
        <v>0</v>
      </c>
      <c r="F165" s="243" t="str">
        <f t="shared" si="4"/>
        <v>-</v>
      </c>
      <c r="G165" s="244"/>
      <c r="H165" s="244"/>
      <c r="I165" s="244"/>
      <c r="J165" s="244"/>
      <c r="K165" s="244"/>
      <c r="L165" s="244"/>
      <c r="M165" s="244"/>
      <c r="N165" s="244"/>
      <c r="O165" s="244"/>
      <c r="P165" s="244"/>
      <c r="Q165" s="244"/>
      <c r="R165" s="244"/>
      <c r="S165" s="244"/>
      <c r="T165" s="244"/>
      <c r="U165" s="244"/>
      <c r="V165" s="244"/>
      <c r="W165" s="244"/>
      <c r="X165" s="244"/>
    </row>
    <row r="166" spans="1:24" customFormat="1" ht="12.75" customHeight="1" x14ac:dyDescent="0.2">
      <c r="A166" s="170" t="s">
        <v>2271</v>
      </c>
      <c r="B166" s="145" t="s">
        <v>2272</v>
      </c>
      <c r="C166" s="185" t="s">
        <v>2271</v>
      </c>
      <c r="D166" s="270">
        <v>24210.73</v>
      </c>
      <c r="E166" s="270">
        <v>17963.55</v>
      </c>
      <c r="F166" s="243">
        <f t="shared" ref="F166:F173" si="5">IF(D166&gt;0,IF(E166/D166&gt;=100,"&gt;&gt;100",E166/D166*100),"-")</f>
        <v>74.1966475195089</v>
      </c>
      <c r="G166" s="244"/>
      <c r="H166" s="244"/>
      <c r="I166" s="244"/>
      <c r="J166" s="244"/>
      <c r="K166" s="244"/>
      <c r="L166" s="244"/>
      <c r="M166" s="244"/>
      <c r="N166" s="244"/>
      <c r="O166" s="244"/>
      <c r="P166" s="244"/>
      <c r="Q166" s="244"/>
      <c r="R166" s="244"/>
      <c r="S166" s="244"/>
      <c r="T166" s="244"/>
      <c r="U166" s="244"/>
      <c r="V166" s="244"/>
      <c r="W166" s="244"/>
      <c r="X166" s="244"/>
    </row>
    <row r="167" spans="1:24" customFormat="1" ht="12.75" customHeight="1" x14ac:dyDescent="0.2">
      <c r="A167" s="170" t="s">
        <v>2273</v>
      </c>
      <c r="B167" s="145" t="s">
        <v>2274</v>
      </c>
      <c r="C167" s="185" t="s">
        <v>2273</v>
      </c>
      <c r="D167" s="270">
        <v>0</v>
      </c>
      <c r="E167" s="270">
        <v>0</v>
      </c>
      <c r="F167" s="243" t="str">
        <f t="shared" si="5"/>
        <v>-</v>
      </c>
      <c r="G167" s="244"/>
      <c r="H167" s="244"/>
      <c r="I167" s="244"/>
      <c r="J167" s="244"/>
      <c r="K167" s="244"/>
      <c r="L167" s="244"/>
      <c r="M167" s="244"/>
      <c r="N167" s="244"/>
      <c r="O167" s="244"/>
      <c r="P167" s="244"/>
      <c r="Q167" s="244"/>
      <c r="R167" s="244"/>
      <c r="S167" s="244"/>
      <c r="T167" s="244"/>
      <c r="U167" s="244"/>
      <c r="V167" s="244"/>
      <c r="W167" s="244"/>
      <c r="X167" s="244"/>
    </row>
    <row r="168" spans="1:24" customFormat="1" ht="12.75" customHeight="1" x14ac:dyDescent="0.2">
      <c r="A168" s="170" t="s">
        <v>2275</v>
      </c>
      <c r="B168" s="145" t="s">
        <v>2276</v>
      </c>
      <c r="C168" s="185" t="s">
        <v>2275</v>
      </c>
      <c r="D168" s="270">
        <v>0</v>
      </c>
      <c r="E168" s="270">
        <v>0</v>
      </c>
      <c r="F168" s="243" t="str">
        <f t="shared" si="5"/>
        <v>-</v>
      </c>
      <c r="G168" s="244"/>
      <c r="H168" s="244"/>
      <c r="I168" s="244"/>
      <c r="J168" s="244"/>
      <c r="K168" s="244"/>
      <c r="L168" s="244"/>
      <c r="M168" s="244"/>
      <c r="N168" s="244"/>
      <c r="O168" s="244"/>
      <c r="P168" s="244"/>
      <c r="Q168" s="244"/>
      <c r="R168" s="244"/>
      <c r="S168" s="244"/>
      <c r="T168" s="244"/>
      <c r="U168" s="244"/>
      <c r="V168" s="244"/>
      <c r="W168" s="244"/>
      <c r="X168" s="244"/>
    </row>
    <row r="169" spans="1:24" customFormat="1" ht="12.75" customHeight="1" x14ac:dyDescent="0.2">
      <c r="A169" s="170" t="s">
        <v>2277</v>
      </c>
      <c r="B169" s="145" t="s">
        <v>2278</v>
      </c>
      <c r="C169" s="185" t="s">
        <v>2277</v>
      </c>
      <c r="D169" s="270">
        <v>16429.28</v>
      </c>
      <c r="E169" s="270">
        <v>16530.330000000002</v>
      </c>
      <c r="F169" s="243">
        <f t="shared" si="5"/>
        <v>100.61506042869806</v>
      </c>
      <c r="G169" s="244"/>
      <c r="H169" s="244"/>
      <c r="I169" s="244"/>
      <c r="J169" s="244"/>
      <c r="K169" s="244"/>
      <c r="L169" s="244"/>
      <c r="M169" s="244"/>
      <c r="N169" s="244"/>
      <c r="O169" s="244"/>
      <c r="P169" s="244"/>
      <c r="Q169" s="244"/>
      <c r="R169" s="244"/>
      <c r="S169" s="244"/>
      <c r="T169" s="244"/>
      <c r="U169" s="244"/>
      <c r="V169" s="244"/>
      <c r="W169" s="244"/>
      <c r="X169" s="244"/>
    </row>
    <row r="170" spans="1:24" customFormat="1" ht="12.75" customHeight="1" x14ac:dyDescent="0.2">
      <c r="A170" s="170" t="s">
        <v>1291</v>
      </c>
      <c r="B170" s="145" t="s">
        <v>2279</v>
      </c>
      <c r="C170" s="185" t="s">
        <v>1291</v>
      </c>
      <c r="D170" s="272">
        <f>SUM(D171:D173)</f>
        <v>230590.2</v>
      </c>
      <c r="E170" s="272">
        <f>SUM(E171:E173)</f>
        <v>0</v>
      </c>
      <c r="F170" s="243">
        <f t="shared" si="5"/>
        <v>0</v>
      </c>
      <c r="G170" s="244"/>
      <c r="H170" s="244"/>
      <c r="I170" s="244"/>
      <c r="J170" s="244"/>
      <c r="K170" s="244"/>
      <c r="L170" s="244"/>
      <c r="M170" s="244"/>
      <c r="N170" s="244"/>
      <c r="O170" s="244"/>
      <c r="P170" s="244"/>
      <c r="Q170" s="244"/>
      <c r="R170" s="244"/>
      <c r="S170" s="244"/>
      <c r="T170" s="244"/>
      <c r="U170" s="244"/>
      <c r="V170" s="244"/>
      <c r="W170" s="244"/>
      <c r="X170" s="244"/>
    </row>
    <row r="171" spans="1:24" customFormat="1" ht="12.75" customHeight="1" x14ac:dyDescent="0.2">
      <c r="A171" s="170" t="s">
        <v>2280</v>
      </c>
      <c r="B171" s="145" t="s">
        <v>2281</v>
      </c>
      <c r="C171" s="185" t="s">
        <v>2280</v>
      </c>
      <c r="D171" s="270">
        <v>0</v>
      </c>
      <c r="E171" s="270">
        <v>0</v>
      </c>
      <c r="F171" s="243" t="str">
        <f t="shared" si="5"/>
        <v>-</v>
      </c>
      <c r="G171" s="244"/>
      <c r="H171" s="244"/>
      <c r="I171" s="244"/>
      <c r="J171" s="244"/>
      <c r="K171" s="244"/>
      <c r="L171" s="244"/>
      <c r="M171" s="244"/>
      <c r="N171" s="244"/>
      <c r="O171" s="244"/>
      <c r="P171" s="244"/>
      <c r="Q171" s="244"/>
      <c r="R171" s="244"/>
      <c r="S171" s="244"/>
      <c r="T171" s="244"/>
      <c r="U171" s="244"/>
      <c r="V171" s="244"/>
      <c r="W171" s="244"/>
      <c r="X171" s="244"/>
    </row>
    <row r="172" spans="1:24" customFormat="1" ht="12.75" customHeight="1" x14ac:dyDescent="0.2">
      <c r="A172" s="170" t="s">
        <v>2282</v>
      </c>
      <c r="B172" s="145" t="s">
        <v>2283</v>
      </c>
      <c r="C172" s="185" t="s">
        <v>2282</v>
      </c>
      <c r="D172" s="270">
        <v>289.76</v>
      </c>
      <c r="E172" s="270">
        <v>0</v>
      </c>
      <c r="F172" s="243">
        <f t="shared" si="5"/>
        <v>0</v>
      </c>
      <c r="G172" s="244"/>
      <c r="H172" s="244"/>
      <c r="I172" s="244"/>
      <c r="J172" s="244"/>
      <c r="K172" s="244"/>
      <c r="L172" s="244"/>
      <c r="M172" s="244"/>
      <c r="N172" s="244"/>
      <c r="O172" s="244"/>
      <c r="P172" s="244"/>
      <c r="Q172" s="244"/>
      <c r="R172" s="244"/>
      <c r="S172" s="244"/>
      <c r="T172" s="244"/>
      <c r="U172" s="244"/>
      <c r="V172" s="244"/>
      <c r="W172" s="244"/>
      <c r="X172" s="244"/>
    </row>
    <row r="173" spans="1:24" customFormat="1" ht="12.75" customHeight="1" x14ac:dyDescent="0.2">
      <c r="A173" s="170" t="s">
        <v>2284</v>
      </c>
      <c r="B173" s="145" t="s">
        <v>2285</v>
      </c>
      <c r="C173" s="185" t="s">
        <v>2284</v>
      </c>
      <c r="D173" s="270">
        <v>230300.44</v>
      </c>
      <c r="E173" s="270">
        <v>0</v>
      </c>
      <c r="F173" s="243">
        <f t="shared" si="5"/>
        <v>0</v>
      </c>
      <c r="G173" s="244"/>
      <c r="H173" s="244"/>
      <c r="I173" s="244"/>
      <c r="J173" s="244"/>
      <c r="K173" s="244"/>
      <c r="L173" s="244"/>
      <c r="M173" s="244"/>
      <c r="N173" s="244"/>
      <c r="O173" s="244"/>
      <c r="P173" s="244"/>
      <c r="Q173" s="244"/>
      <c r="R173" s="244"/>
      <c r="S173" s="244"/>
      <c r="T173" s="244"/>
      <c r="U173" s="244"/>
      <c r="V173" s="244"/>
      <c r="W173" s="244"/>
      <c r="X173" s="244"/>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16752597.65</v>
      </c>
      <c r="E175" s="272">
        <f>E176+E237</f>
        <v>21140884.729999997</v>
      </c>
      <c r="F175" s="243">
        <f t="shared" ref="F175:F206" si="6">IF(D175&gt;0,IF(E175/D175&gt;=100,"&gt;&gt;100",E175/D175*100),"-")</f>
        <v>126.19466647311258</v>
      </c>
      <c r="G175" s="244"/>
      <c r="H175" s="244"/>
      <c r="I175" s="244"/>
      <c r="J175" s="244"/>
      <c r="K175" s="244"/>
      <c r="L175" s="244"/>
      <c r="M175" s="244"/>
      <c r="N175" s="244"/>
      <c r="O175" s="244"/>
      <c r="P175" s="244"/>
      <c r="Q175" s="244"/>
      <c r="R175" s="244"/>
      <c r="S175" s="244"/>
      <c r="T175" s="244"/>
      <c r="U175" s="244"/>
      <c r="V175" s="244"/>
      <c r="W175" s="244"/>
      <c r="X175" s="244"/>
    </row>
    <row r="176" spans="1:24" customFormat="1" ht="12.75" customHeight="1" x14ac:dyDescent="0.2">
      <c r="A176" s="170" t="s">
        <v>2289</v>
      </c>
      <c r="B176" s="145" t="s">
        <v>2290</v>
      </c>
      <c r="C176" s="185" t="s">
        <v>2289</v>
      </c>
      <c r="D176" s="272">
        <f>D177+D189+D190+D206+D234</f>
        <v>2036319.69</v>
      </c>
      <c r="E176" s="272">
        <f>E177+E189+E190+E206+E234</f>
        <v>1837683.03</v>
      </c>
      <c r="F176" s="243">
        <f t="shared" si="6"/>
        <v>90.245310646679457</v>
      </c>
      <c r="G176" s="244"/>
      <c r="H176" s="244"/>
      <c r="I176" s="244"/>
      <c r="J176" s="244"/>
      <c r="K176" s="244"/>
      <c r="L176" s="244"/>
      <c r="M176" s="244"/>
      <c r="N176" s="244"/>
      <c r="O176" s="244"/>
      <c r="P176" s="244"/>
      <c r="Q176" s="244"/>
      <c r="R176" s="244"/>
      <c r="S176" s="244"/>
      <c r="T176" s="244"/>
      <c r="U176" s="244"/>
      <c r="V176" s="244"/>
      <c r="W176" s="244"/>
      <c r="X176" s="244"/>
    </row>
    <row r="177" spans="1:24" customFormat="1" ht="12.75" customHeight="1" x14ac:dyDescent="0.2">
      <c r="A177" s="170" t="s">
        <v>2291</v>
      </c>
      <c r="B177" s="145" t="s">
        <v>2292</v>
      </c>
      <c r="C177" s="185" t="s">
        <v>2291</v>
      </c>
      <c r="D177" s="272">
        <f>SUM(D178:D180)+SUM(D184:D188)</f>
        <v>446089.51</v>
      </c>
      <c r="E177" s="272">
        <f>SUM(E178:E180)+SUM(E184:E188)</f>
        <v>422296.95</v>
      </c>
      <c r="F177" s="243">
        <f t="shared" si="6"/>
        <v>94.666415715536559</v>
      </c>
      <c r="G177" s="244"/>
      <c r="H177" s="244"/>
      <c r="I177" s="244"/>
      <c r="J177" s="244"/>
      <c r="K177" s="244"/>
      <c r="L177" s="244"/>
      <c r="M177" s="244"/>
      <c r="N177" s="244"/>
      <c r="O177" s="244"/>
      <c r="P177" s="244"/>
      <c r="Q177" s="244"/>
      <c r="R177" s="244"/>
      <c r="S177" s="244"/>
      <c r="T177" s="244"/>
      <c r="U177" s="244"/>
      <c r="V177" s="244"/>
      <c r="W177" s="244"/>
      <c r="X177" s="244"/>
    </row>
    <row r="178" spans="1:24" customFormat="1" ht="12.75" customHeight="1" x14ac:dyDescent="0.2">
      <c r="A178" s="170" t="s">
        <v>2293</v>
      </c>
      <c r="B178" s="145" t="s">
        <v>2294</v>
      </c>
      <c r="C178" s="185" t="s">
        <v>2293</v>
      </c>
      <c r="D178" s="270">
        <v>41287.89</v>
      </c>
      <c r="E178" s="270">
        <v>46993.48</v>
      </c>
      <c r="F178" s="243">
        <f t="shared" si="6"/>
        <v>113.81903991703138</v>
      </c>
      <c r="G178" s="244"/>
      <c r="H178" s="244"/>
      <c r="I178" s="244"/>
      <c r="J178" s="244"/>
      <c r="K178" s="244"/>
      <c r="L178" s="244"/>
      <c r="M178" s="244"/>
      <c r="N178" s="244"/>
      <c r="O178" s="244"/>
      <c r="P178" s="244"/>
      <c r="Q178" s="244"/>
      <c r="R178" s="244"/>
      <c r="S178" s="244"/>
      <c r="T178" s="244"/>
      <c r="U178" s="244"/>
      <c r="V178" s="244"/>
      <c r="W178" s="244"/>
      <c r="X178" s="244"/>
    </row>
    <row r="179" spans="1:24" customFormat="1" ht="12.75" customHeight="1" x14ac:dyDescent="0.2">
      <c r="A179" s="170" t="s">
        <v>2295</v>
      </c>
      <c r="B179" s="145" t="s">
        <v>2296</v>
      </c>
      <c r="C179" s="185" t="s">
        <v>2295</v>
      </c>
      <c r="D179" s="270">
        <v>275030.65999999997</v>
      </c>
      <c r="E179" s="270">
        <v>217552.78</v>
      </c>
      <c r="F179" s="243">
        <f t="shared" si="6"/>
        <v>79.101282744258413</v>
      </c>
      <c r="G179" s="244"/>
      <c r="H179" s="244"/>
      <c r="I179" s="244"/>
      <c r="J179" s="244"/>
      <c r="K179" s="244"/>
      <c r="L179" s="244"/>
      <c r="M179" s="244"/>
      <c r="N179" s="244"/>
      <c r="O179" s="244"/>
      <c r="P179" s="244"/>
      <c r="Q179" s="244"/>
      <c r="R179" s="244"/>
      <c r="S179" s="244"/>
      <c r="T179" s="244"/>
      <c r="U179" s="244"/>
      <c r="V179" s="244"/>
      <c r="W179" s="244"/>
      <c r="X179" s="244"/>
    </row>
    <row r="180" spans="1:24" customFormat="1" ht="12.75" customHeight="1" x14ac:dyDescent="0.2">
      <c r="A180" s="170" t="s">
        <v>2297</v>
      </c>
      <c r="B180" s="145" t="s">
        <v>2298</v>
      </c>
      <c r="C180" s="185" t="s">
        <v>2297</v>
      </c>
      <c r="D180" s="272">
        <f>SUM(D181:D183)</f>
        <v>1398.89</v>
      </c>
      <c r="E180" s="272">
        <f>SUM(E181:E183)</f>
        <v>2163.6799999999998</v>
      </c>
      <c r="F180" s="243">
        <f t="shared" si="6"/>
        <v>154.67120359713772</v>
      </c>
      <c r="G180" s="244"/>
      <c r="H180" s="244"/>
      <c r="I180" s="244"/>
      <c r="J180" s="244"/>
      <c r="K180" s="244"/>
      <c r="L180" s="244"/>
      <c r="M180" s="244"/>
      <c r="N180" s="244"/>
      <c r="O180" s="244"/>
      <c r="P180" s="244"/>
      <c r="Q180" s="244"/>
      <c r="R180" s="244"/>
      <c r="S180" s="244"/>
      <c r="T180" s="244"/>
      <c r="U180" s="244"/>
      <c r="V180" s="244"/>
      <c r="W180" s="244"/>
      <c r="X180" s="244"/>
    </row>
    <row r="181" spans="1:24" customFormat="1" ht="12.75" customHeight="1" x14ac:dyDescent="0.2">
      <c r="A181" s="170" t="s">
        <v>2299</v>
      </c>
      <c r="B181" s="145" t="s">
        <v>2300</v>
      </c>
      <c r="C181" s="185" t="s">
        <v>2299</v>
      </c>
      <c r="D181" s="270">
        <v>0</v>
      </c>
      <c r="E181" s="270">
        <v>0</v>
      </c>
      <c r="F181" s="243" t="str">
        <f t="shared" si="6"/>
        <v>-</v>
      </c>
      <c r="G181" s="244"/>
      <c r="H181" s="244"/>
      <c r="I181" s="244"/>
      <c r="J181" s="244"/>
      <c r="K181" s="244"/>
      <c r="L181" s="244"/>
      <c r="M181" s="244"/>
      <c r="N181" s="244"/>
      <c r="O181" s="244"/>
      <c r="P181" s="244"/>
      <c r="Q181" s="244"/>
      <c r="R181" s="244"/>
      <c r="S181" s="244"/>
      <c r="T181" s="244"/>
      <c r="U181" s="244"/>
      <c r="V181" s="244"/>
      <c r="W181" s="244"/>
      <c r="X181" s="244"/>
    </row>
    <row r="182" spans="1:24" customFormat="1" ht="12.75" customHeight="1" x14ac:dyDescent="0.2">
      <c r="A182" s="170" t="s">
        <v>2301</v>
      </c>
      <c r="B182" s="145" t="s">
        <v>2302</v>
      </c>
      <c r="C182" s="185" t="s">
        <v>2301</v>
      </c>
      <c r="D182" s="270">
        <v>1398.89</v>
      </c>
      <c r="E182" s="270">
        <v>2162.83</v>
      </c>
      <c r="F182" s="243">
        <f t="shared" si="6"/>
        <v>154.61044113547169</v>
      </c>
      <c r="G182" s="244"/>
      <c r="H182" s="244"/>
      <c r="I182" s="244"/>
      <c r="J182" s="244"/>
      <c r="K182" s="244"/>
      <c r="L182" s="244"/>
      <c r="M182" s="244"/>
      <c r="N182" s="244"/>
      <c r="O182" s="244"/>
      <c r="P182" s="244"/>
      <c r="Q182" s="244"/>
      <c r="R182" s="244"/>
      <c r="S182" s="244"/>
      <c r="T182" s="244"/>
      <c r="U182" s="244"/>
      <c r="V182" s="244"/>
      <c r="W182" s="244"/>
      <c r="X182" s="244"/>
    </row>
    <row r="183" spans="1:24" customFormat="1" ht="12.75" customHeight="1" x14ac:dyDescent="0.2">
      <c r="A183" s="170" t="s">
        <v>2303</v>
      </c>
      <c r="B183" s="145" t="s">
        <v>2304</v>
      </c>
      <c r="C183" s="185" t="s">
        <v>2303</v>
      </c>
      <c r="D183" s="270">
        <v>0</v>
      </c>
      <c r="E183" s="270">
        <v>0.85</v>
      </c>
      <c r="F183" s="243" t="str">
        <f t="shared" si="6"/>
        <v>-</v>
      </c>
      <c r="G183" s="244"/>
      <c r="H183" s="244"/>
      <c r="I183" s="244"/>
      <c r="J183" s="244"/>
      <c r="K183" s="244"/>
      <c r="L183" s="244"/>
      <c r="M183" s="244"/>
      <c r="N183" s="244"/>
      <c r="O183" s="244"/>
      <c r="P183" s="244"/>
      <c r="Q183" s="244"/>
      <c r="R183" s="244"/>
      <c r="S183" s="244"/>
      <c r="T183" s="244"/>
      <c r="U183" s="244"/>
      <c r="V183" s="244"/>
      <c r="W183" s="244"/>
      <c r="X183" s="244"/>
    </row>
    <row r="184" spans="1:24" customFormat="1" ht="12.75" customHeight="1" x14ac:dyDescent="0.2">
      <c r="A184" s="170" t="s">
        <v>2305</v>
      </c>
      <c r="B184" s="145" t="s">
        <v>2306</v>
      </c>
      <c r="C184" s="185" t="s">
        <v>2305</v>
      </c>
      <c r="D184" s="270">
        <v>5804.9</v>
      </c>
      <c r="E184" s="270">
        <v>2236.2199999999998</v>
      </c>
      <c r="F184" s="243">
        <f t="shared" si="6"/>
        <v>38.522971971954725</v>
      </c>
      <c r="G184" s="244"/>
      <c r="H184" s="244"/>
      <c r="I184" s="244"/>
      <c r="J184" s="244"/>
      <c r="K184" s="244"/>
      <c r="L184" s="244"/>
      <c r="M184" s="244"/>
      <c r="N184" s="244"/>
      <c r="O184" s="244"/>
      <c r="P184" s="244"/>
      <c r="Q184" s="244"/>
      <c r="R184" s="244"/>
      <c r="S184" s="244"/>
      <c r="T184" s="244"/>
      <c r="U184" s="244"/>
      <c r="V184" s="244"/>
      <c r="W184" s="244"/>
      <c r="X184" s="244"/>
    </row>
    <row r="185" spans="1:24" customFormat="1" ht="24" customHeight="1" x14ac:dyDescent="0.2">
      <c r="A185" s="170" t="s">
        <v>2307</v>
      </c>
      <c r="B185" s="145" t="s">
        <v>2308</v>
      </c>
      <c r="C185" s="185" t="s">
        <v>2307</v>
      </c>
      <c r="D185" s="270">
        <v>0</v>
      </c>
      <c r="E185" s="270">
        <v>0</v>
      </c>
      <c r="F185" s="243" t="str">
        <f t="shared" si="6"/>
        <v>-</v>
      </c>
      <c r="G185" s="244"/>
      <c r="H185" s="244"/>
      <c r="I185" s="244"/>
      <c r="J185" s="244"/>
      <c r="K185" s="244"/>
      <c r="L185" s="244"/>
      <c r="M185" s="244"/>
      <c r="N185" s="244"/>
      <c r="O185" s="244"/>
      <c r="P185" s="244"/>
      <c r="Q185" s="244"/>
      <c r="R185" s="244"/>
      <c r="S185" s="244"/>
      <c r="T185" s="244"/>
      <c r="U185" s="244"/>
      <c r="V185" s="244"/>
      <c r="W185" s="244"/>
      <c r="X185" s="244"/>
    </row>
    <row r="186" spans="1:24" customFormat="1" ht="12.75" customHeight="1" x14ac:dyDescent="0.2">
      <c r="A186" s="170" t="s">
        <v>2309</v>
      </c>
      <c r="B186" s="145" t="s">
        <v>2310</v>
      </c>
      <c r="C186" s="185" t="s">
        <v>2309</v>
      </c>
      <c r="D186" s="270">
        <v>24957.11</v>
      </c>
      <c r="E186" s="270">
        <v>41418.47</v>
      </c>
      <c r="F186" s="243">
        <f t="shared" si="6"/>
        <v>165.95859857170962</v>
      </c>
      <c r="G186" s="244"/>
      <c r="H186" s="244"/>
      <c r="I186" s="244"/>
      <c r="J186" s="244"/>
      <c r="K186" s="244"/>
      <c r="L186" s="244"/>
      <c r="M186" s="244"/>
      <c r="N186" s="244"/>
      <c r="O186" s="244"/>
      <c r="P186" s="244"/>
      <c r="Q186" s="244"/>
      <c r="R186" s="244"/>
      <c r="S186" s="244"/>
      <c r="T186" s="244"/>
      <c r="U186" s="244"/>
      <c r="V186" s="244"/>
      <c r="W186" s="244"/>
      <c r="X186" s="244"/>
    </row>
    <row r="187" spans="1:24" customFormat="1" ht="12.75" customHeight="1" x14ac:dyDescent="0.2">
      <c r="A187" s="170" t="s">
        <v>2311</v>
      </c>
      <c r="B187" s="145" t="s">
        <v>2312</v>
      </c>
      <c r="C187" s="185" t="s">
        <v>2311</v>
      </c>
      <c r="D187" s="270">
        <v>18082.72</v>
      </c>
      <c r="E187" s="270">
        <v>17762.12</v>
      </c>
      <c r="F187" s="243">
        <f t="shared" si="6"/>
        <v>98.227036640505389</v>
      </c>
      <c r="G187" s="244"/>
      <c r="H187" s="244"/>
      <c r="I187" s="244"/>
      <c r="J187" s="244"/>
      <c r="K187" s="244"/>
      <c r="L187" s="244"/>
      <c r="M187" s="244"/>
      <c r="N187" s="244"/>
      <c r="O187" s="244"/>
      <c r="P187" s="244"/>
      <c r="Q187" s="244"/>
      <c r="R187" s="244"/>
      <c r="S187" s="244"/>
      <c r="T187" s="244"/>
      <c r="U187" s="244"/>
      <c r="V187" s="244"/>
      <c r="W187" s="244"/>
      <c r="X187" s="244"/>
    </row>
    <row r="188" spans="1:24" customFormat="1" ht="12.75" customHeight="1" x14ac:dyDescent="0.2">
      <c r="A188" s="170" t="s">
        <v>2313</v>
      </c>
      <c r="B188" s="145" t="s">
        <v>2314</v>
      </c>
      <c r="C188" s="185" t="s">
        <v>2313</v>
      </c>
      <c r="D188" s="270">
        <v>79527.34</v>
      </c>
      <c r="E188" s="270">
        <v>94170.2</v>
      </c>
      <c r="F188" s="243">
        <f t="shared" si="6"/>
        <v>118.41235982493568</v>
      </c>
      <c r="G188" s="244"/>
      <c r="H188" s="244"/>
      <c r="I188" s="244"/>
      <c r="J188" s="244"/>
      <c r="K188" s="244"/>
      <c r="L188" s="244"/>
      <c r="M188" s="244"/>
      <c r="N188" s="244"/>
      <c r="O188" s="244"/>
      <c r="P188" s="244"/>
      <c r="Q188" s="244"/>
      <c r="R188" s="244"/>
      <c r="S188" s="244"/>
      <c r="T188" s="244"/>
      <c r="U188" s="244"/>
      <c r="V188" s="244"/>
      <c r="W188" s="244"/>
      <c r="X188" s="244"/>
    </row>
    <row r="189" spans="1:24" customFormat="1" ht="12.75" customHeight="1" x14ac:dyDescent="0.2">
      <c r="A189" s="170" t="s">
        <v>2315</v>
      </c>
      <c r="B189" s="145" t="s">
        <v>2316</v>
      </c>
      <c r="C189" s="185" t="s">
        <v>2315</v>
      </c>
      <c r="D189" s="270">
        <v>313745.73</v>
      </c>
      <c r="E189" s="270">
        <v>106582.98</v>
      </c>
      <c r="F189" s="243">
        <f t="shared" si="6"/>
        <v>33.971133248570432</v>
      </c>
      <c r="G189" s="244"/>
      <c r="H189" s="244"/>
      <c r="I189" s="244"/>
      <c r="J189" s="244"/>
      <c r="K189" s="244"/>
      <c r="L189" s="244"/>
      <c r="M189" s="244"/>
      <c r="N189" s="244"/>
      <c r="O189" s="244"/>
      <c r="P189" s="244"/>
      <c r="Q189" s="244"/>
      <c r="R189" s="244"/>
      <c r="S189" s="244"/>
      <c r="T189" s="244"/>
      <c r="U189" s="244"/>
      <c r="V189" s="244"/>
      <c r="W189" s="244"/>
      <c r="X189" s="244"/>
    </row>
    <row r="190" spans="1:24" customFormat="1" ht="12.75" customHeight="1" x14ac:dyDescent="0.2">
      <c r="A190" s="170" t="s">
        <v>2317</v>
      </c>
      <c r="B190" s="145" t="s">
        <v>2318</v>
      </c>
      <c r="C190" s="185" t="s">
        <v>2317</v>
      </c>
      <c r="D190" s="272">
        <f>D191+D198-D205</f>
        <v>0</v>
      </c>
      <c r="E190" s="272">
        <f>E191+E198-E205</f>
        <v>0</v>
      </c>
      <c r="F190" s="243" t="str">
        <f t="shared" si="6"/>
        <v>-</v>
      </c>
      <c r="G190" s="244"/>
      <c r="H190" s="244"/>
      <c r="I190" s="244"/>
      <c r="J190" s="244"/>
      <c r="K190" s="244"/>
      <c r="L190" s="244"/>
      <c r="M190" s="244"/>
      <c r="N190" s="244"/>
      <c r="O190" s="244"/>
      <c r="P190" s="244"/>
      <c r="Q190" s="244"/>
      <c r="R190" s="244"/>
      <c r="S190" s="244"/>
      <c r="T190" s="244"/>
      <c r="U190" s="244"/>
      <c r="V190" s="244"/>
      <c r="W190" s="244"/>
      <c r="X190" s="244"/>
    </row>
    <row r="191" spans="1:24" customFormat="1" ht="24" customHeight="1" x14ac:dyDescent="0.2">
      <c r="A191" s="170"/>
      <c r="B191" s="145" t="s">
        <v>2319</v>
      </c>
      <c r="C191" s="185" t="s">
        <v>2320</v>
      </c>
      <c r="D191" s="272">
        <f>SUM(D192:D197)</f>
        <v>0</v>
      </c>
      <c r="E191" s="272">
        <f>SUM(E192:E197)</f>
        <v>0</v>
      </c>
      <c r="F191" s="243" t="str">
        <f t="shared" si="6"/>
        <v>-</v>
      </c>
      <c r="G191" s="244"/>
      <c r="H191" s="244"/>
      <c r="I191" s="244"/>
      <c r="J191" s="244"/>
      <c r="K191" s="244"/>
      <c r="L191" s="244"/>
      <c r="M191" s="244"/>
      <c r="N191" s="244"/>
      <c r="O191" s="244"/>
      <c r="P191" s="244"/>
      <c r="Q191" s="244"/>
      <c r="R191" s="244"/>
      <c r="S191" s="244"/>
      <c r="T191" s="244"/>
      <c r="U191" s="244"/>
      <c r="V191" s="244"/>
      <c r="W191" s="244"/>
      <c r="X191" s="244"/>
    </row>
    <row r="192" spans="1:24" customFormat="1" ht="12.75" customHeight="1" x14ac:dyDescent="0.2">
      <c r="A192" s="170" t="s">
        <v>2321</v>
      </c>
      <c r="B192" s="145" t="s">
        <v>2322</v>
      </c>
      <c r="C192" s="185" t="s">
        <v>2321</v>
      </c>
      <c r="D192" s="270">
        <v>0</v>
      </c>
      <c r="E192" s="270">
        <v>0</v>
      </c>
      <c r="F192" s="243" t="str">
        <f t="shared" si="6"/>
        <v>-</v>
      </c>
      <c r="G192" s="244"/>
      <c r="H192" s="244"/>
      <c r="I192" s="244"/>
      <c r="J192" s="244"/>
      <c r="K192" s="244"/>
      <c r="L192" s="244"/>
      <c r="M192" s="244"/>
      <c r="N192" s="244"/>
      <c r="O192" s="244"/>
      <c r="P192" s="244"/>
      <c r="Q192" s="244"/>
      <c r="R192" s="244"/>
      <c r="S192" s="244"/>
      <c r="T192" s="244"/>
      <c r="U192" s="244"/>
      <c r="V192" s="244"/>
      <c r="W192" s="244"/>
      <c r="X192" s="244"/>
    </row>
    <row r="193" spans="1:24" customFormat="1" ht="12.75" customHeight="1" x14ac:dyDescent="0.2">
      <c r="A193" s="170" t="s">
        <v>2323</v>
      </c>
      <c r="B193" s="145" t="s">
        <v>2324</v>
      </c>
      <c r="C193" s="185" t="s">
        <v>2323</v>
      </c>
      <c r="D193" s="270">
        <v>0</v>
      </c>
      <c r="E193" s="270">
        <v>0</v>
      </c>
      <c r="F193" s="243" t="str">
        <f t="shared" si="6"/>
        <v>-</v>
      </c>
      <c r="G193" s="244"/>
      <c r="H193" s="244"/>
      <c r="I193" s="244"/>
      <c r="J193" s="244"/>
      <c r="K193" s="244"/>
      <c r="L193" s="244"/>
      <c r="M193" s="244"/>
      <c r="N193" s="244"/>
      <c r="O193" s="244"/>
      <c r="P193" s="244"/>
      <c r="Q193" s="244"/>
      <c r="R193" s="244"/>
      <c r="S193" s="244"/>
      <c r="T193" s="244"/>
      <c r="U193" s="244"/>
      <c r="V193" s="244"/>
      <c r="W193" s="244"/>
      <c r="X193" s="244"/>
    </row>
    <row r="194" spans="1:24" customFormat="1" ht="12.75" customHeight="1" x14ac:dyDescent="0.2">
      <c r="A194" s="170" t="s">
        <v>2325</v>
      </c>
      <c r="B194" s="145" t="s">
        <v>2326</v>
      </c>
      <c r="C194" s="185" t="s">
        <v>2325</v>
      </c>
      <c r="D194" s="270">
        <v>0</v>
      </c>
      <c r="E194" s="270">
        <v>0</v>
      </c>
      <c r="F194" s="243" t="str">
        <f t="shared" si="6"/>
        <v>-</v>
      </c>
      <c r="G194" s="244"/>
      <c r="H194" s="244"/>
      <c r="I194" s="244"/>
      <c r="J194" s="244"/>
      <c r="K194" s="244"/>
      <c r="L194" s="244"/>
      <c r="M194" s="244"/>
      <c r="N194" s="244"/>
      <c r="O194" s="244"/>
      <c r="P194" s="244"/>
      <c r="Q194" s="244"/>
      <c r="R194" s="244"/>
      <c r="S194" s="244"/>
      <c r="T194" s="244"/>
      <c r="U194" s="244"/>
      <c r="V194" s="244"/>
      <c r="W194" s="244"/>
      <c r="X194" s="244"/>
    </row>
    <row r="195" spans="1:24" customFormat="1" ht="12.75" customHeight="1" x14ac:dyDescent="0.2">
      <c r="A195" s="170" t="s">
        <v>2327</v>
      </c>
      <c r="B195" s="145" t="s">
        <v>2328</v>
      </c>
      <c r="C195" s="185" t="s">
        <v>2327</v>
      </c>
      <c r="D195" s="270">
        <v>0</v>
      </c>
      <c r="E195" s="270">
        <v>0</v>
      </c>
      <c r="F195" s="243" t="str">
        <f t="shared" si="6"/>
        <v>-</v>
      </c>
      <c r="G195" s="244"/>
      <c r="H195" s="244"/>
      <c r="I195" s="244"/>
      <c r="J195" s="244"/>
      <c r="K195" s="244"/>
      <c r="L195" s="244"/>
      <c r="M195" s="244"/>
      <c r="N195" s="244"/>
      <c r="O195" s="244"/>
      <c r="P195" s="244"/>
      <c r="Q195" s="244"/>
      <c r="R195" s="244"/>
      <c r="S195" s="244"/>
      <c r="T195" s="244"/>
      <c r="U195" s="244"/>
      <c r="V195" s="244"/>
      <c r="W195" s="244"/>
      <c r="X195" s="244"/>
    </row>
    <row r="196" spans="1:24" customFormat="1" ht="12.75" customHeight="1" x14ac:dyDescent="0.2">
      <c r="A196" s="170" t="s">
        <v>2329</v>
      </c>
      <c r="B196" s="145" t="s">
        <v>2330</v>
      </c>
      <c r="C196" s="185" t="s">
        <v>2329</v>
      </c>
      <c r="D196" s="270">
        <v>0</v>
      </c>
      <c r="E196" s="270">
        <v>0</v>
      </c>
      <c r="F196" s="243" t="str">
        <f t="shared" si="6"/>
        <v>-</v>
      </c>
      <c r="G196" s="244"/>
      <c r="H196" s="244"/>
      <c r="I196" s="244"/>
      <c r="J196" s="244"/>
      <c r="K196" s="244"/>
      <c r="L196" s="244"/>
      <c r="M196" s="244"/>
      <c r="N196" s="244"/>
      <c r="O196" s="244"/>
      <c r="P196" s="244"/>
      <c r="Q196" s="244"/>
      <c r="R196" s="244"/>
      <c r="S196" s="244"/>
      <c r="T196" s="244"/>
      <c r="U196" s="244"/>
      <c r="V196" s="244"/>
      <c r="W196" s="244"/>
      <c r="X196" s="244"/>
    </row>
    <row r="197" spans="1:24" customFormat="1" ht="12.75" customHeight="1" x14ac:dyDescent="0.2">
      <c r="A197" s="170" t="s">
        <v>2331</v>
      </c>
      <c r="B197" s="145" t="s">
        <v>2332</v>
      </c>
      <c r="C197" s="185" t="s">
        <v>2331</v>
      </c>
      <c r="D197" s="270">
        <v>0</v>
      </c>
      <c r="E197" s="270">
        <v>0</v>
      </c>
      <c r="F197" s="243" t="str">
        <f t="shared" si="6"/>
        <v>-</v>
      </c>
      <c r="G197" s="244"/>
      <c r="H197" s="244"/>
      <c r="I197" s="244"/>
      <c r="J197" s="244"/>
      <c r="K197" s="244"/>
      <c r="L197" s="244"/>
      <c r="M197" s="244"/>
      <c r="N197" s="244"/>
      <c r="O197" s="244"/>
      <c r="P197" s="244"/>
      <c r="Q197" s="244"/>
      <c r="R197" s="244"/>
      <c r="S197" s="244"/>
      <c r="T197" s="244"/>
      <c r="U197" s="244"/>
      <c r="V197" s="244"/>
      <c r="W197" s="244"/>
      <c r="X197" s="244"/>
    </row>
    <row r="198" spans="1:24" customFormat="1" ht="24" customHeight="1" x14ac:dyDescent="0.2">
      <c r="A198" s="170"/>
      <c r="B198" s="145" t="s">
        <v>2333</v>
      </c>
      <c r="C198" s="185" t="s">
        <v>2334</v>
      </c>
      <c r="D198" s="272">
        <f>SUM(D199:D204)</f>
        <v>0</v>
      </c>
      <c r="E198" s="272">
        <f>SUM(E199:E204)</f>
        <v>0</v>
      </c>
      <c r="F198" s="243" t="str">
        <f t="shared" si="6"/>
        <v>-</v>
      </c>
      <c r="G198" s="244"/>
      <c r="H198" s="244"/>
      <c r="I198" s="244"/>
      <c r="J198" s="244"/>
      <c r="K198" s="244"/>
      <c r="L198" s="244"/>
      <c r="M198" s="244"/>
      <c r="N198" s="244"/>
      <c r="O198" s="244"/>
      <c r="P198" s="244"/>
      <c r="Q198" s="244"/>
      <c r="R198" s="244"/>
      <c r="S198" s="244"/>
      <c r="T198" s="244"/>
      <c r="U198" s="244"/>
      <c r="V198" s="244"/>
      <c r="W198" s="244"/>
      <c r="X198" s="244"/>
    </row>
    <row r="199" spans="1:24" customFormat="1" ht="12.75" customHeight="1" x14ac:dyDescent="0.2">
      <c r="A199" s="170" t="s">
        <v>2335</v>
      </c>
      <c r="B199" s="145" t="s">
        <v>2322</v>
      </c>
      <c r="C199" s="185" t="s">
        <v>2335</v>
      </c>
      <c r="D199" s="270">
        <v>0</v>
      </c>
      <c r="E199" s="270">
        <v>0</v>
      </c>
      <c r="F199" s="243" t="str">
        <f t="shared" si="6"/>
        <v>-</v>
      </c>
      <c r="G199" s="244"/>
      <c r="H199" s="244"/>
      <c r="I199" s="244"/>
      <c r="J199" s="244"/>
      <c r="K199" s="244"/>
      <c r="L199" s="244"/>
      <c r="M199" s="244"/>
      <c r="N199" s="244"/>
      <c r="O199" s="244"/>
      <c r="P199" s="244"/>
      <c r="Q199" s="244"/>
      <c r="R199" s="244"/>
      <c r="S199" s="244"/>
      <c r="T199" s="244"/>
      <c r="U199" s="244"/>
      <c r="V199" s="244"/>
      <c r="W199" s="244"/>
      <c r="X199" s="244"/>
    </row>
    <row r="200" spans="1:24" customFormat="1" ht="12.75" customHeight="1" x14ac:dyDescent="0.2">
      <c r="A200" s="170" t="s">
        <v>2336</v>
      </c>
      <c r="B200" s="145" t="s">
        <v>2324</v>
      </c>
      <c r="C200" s="185" t="s">
        <v>2336</v>
      </c>
      <c r="D200" s="270">
        <v>0</v>
      </c>
      <c r="E200" s="270">
        <v>0</v>
      </c>
      <c r="F200" s="243" t="str">
        <f t="shared" si="6"/>
        <v>-</v>
      </c>
      <c r="G200" s="244"/>
      <c r="H200" s="244"/>
      <c r="I200" s="244"/>
      <c r="J200" s="244"/>
      <c r="K200" s="244"/>
      <c r="L200" s="244"/>
      <c r="M200" s="244"/>
      <c r="N200" s="244"/>
      <c r="O200" s="244"/>
      <c r="P200" s="244"/>
      <c r="Q200" s="244"/>
      <c r="R200" s="244"/>
      <c r="S200" s="244"/>
      <c r="T200" s="244"/>
      <c r="U200" s="244"/>
      <c r="V200" s="244"/>
      <c r="W200" s="244"/>
      <c r="X200" s="244"/>
    </row>
    <row r="201" spans="1:24" customFormat="1" ht="12.75" customHeight="1" x14ac:dyDescent="0.2">
      <c r="A201" s="170" t="s">
        <v>2337</v>
      </c>
      <c r="B201" s="145" t="s">
        <v>2326</v>
      </c>
      <c r="C201" s="185" t="s">
        <v>2337</v>
      </c>
      <c r="D201" s="270">
        <v>0</v>
      </c>
      <c r="E201" s="270">
        <v>0</v>
      </c>
      <c r="F201" s="243" t="str">
        <f t="shared" si="6"/>
        <v>-</v>
      </c>
      <c r="G201" s="244"/>
      <c r="H201" s="244"/>
      <c r="I201" s="244"/>
      <c r="J201" s="244"/>
      <c r="K201" s="244"/>
      <c r="L201" s="244"/>
      <c r="M201" s="244"/>
      <c r="N201" s="244"/>
      <c r="O201" s="244"/>
      <c r="P201" s="244"/>
      <c r="Q201" s="244"/>
      <c r="R201" s="244"/>
      <c r="S201" s="244"/>
      <c r="T201" s="244"/>
      <c r="U201" s="244"/>
      <c r="V201" s="244"/>
      <c r="W201" s="244"/>
      <c r="X201" s="244"/>
    </row>
    <row r="202" spans="1:24" customFormat="1" ht="12.75" customHeight="1" x14ac:dyDescent="0.2">
      <c r="A202" s="170" t="s">
        <v>2338</v>
      </c>
      <c r="B202" s="145" t="s">
        <v>2328</v>
      </c>
      <c r="C202" s="185" t="s">
        <v>2338</v>
      </c>
      <c r="D202" s="270">
        <v>0</v>
      </c>
      <c r="E202" s="270">
        <v>0</v>
      </c>
      <c r="F202" s="243" t="str">
        <f t="shared" si="6"/>
        <v>-</v>
      </c>
      <c r="G202" s="244"/>
      <c r="H202" s="244"/>
      <c r="I202" s="244"/>
      <c r="J202" s="244"/>
      <c r="K202" s="244"/>
      <c r="L202" s="244"/>
      <c r="M202" s="244"/>
      <c r="N202" s="244"/>
      <c r="O202" s="244"/>
      <c r="P202" s="244"/>
      <c r="Q202" s="244"/>
      <c r="R202" s="244"/>
      <c r="S202" s="244"/>
      <c r="T202" s="244"/>
      <c r="U202" s="244"/>
      <c r="V202" s="244"/>
      <c r="W202" s="244"/>
      <c r="X202" s="244"/>
    </row>
    <row r="203" spans="1:24" customFormat="1" ht="12.75" customHeight="1" x14ac:dyDescent="0.2">
      <c r="A203" s="170" t="s">
        <v>2339</v>
      </c>
      <c r="B203" s="145" t="s">
        <v>2330</v>
      </c>
      <c r="C203" s="185" t="s">
        <v>2339</v>
      </c>
      <c r="D203" s="270">
        <v>0</v>
      </c>
      <c r="E203" s="270">
        <v>0</v>
      </c>
      <c r="F203" s="243" t="str">
        <f t="shared" si="6"/>
        <v>-</v>
      </c>
      <c r="G203" s="244"/>
      <c r="H203" s="244"/>
      <c r="I203" s="244"/>
      <c r="J203" s="244"/>
      <c r="K203" s="244"/>
      <c r="L203" s="244"/>
      <c r="M203" s="244"/>
      <c r="N203" s="244"/>
      <c r="O203" s="244"/>
      <c r="P203" s="244"/>
      <c r="Q203" s="244"/>
      <c r="R203" s="244"/>
      <c r="S203" s="244"/>
      <c r="T203" s="244"/>
      <c r="U203" s="244"/>
      <c r="V203" s="244"/>
      <c r="W203" s="244"/>
      <c r="X203" s="244"/>
    </row>
    <row r="204" spans="1:24" customFormat="1" ht="12.75" customHeight="1" x14ac:dyDescent="0.2">
      <c r="A204" s="170" t="s">
        <v>2340</v>
      </c>
      <c r="B204" s="145" t="s">
        <v>2332</v>
      </c>
      <c r="C204" s="185" t="s">
        <v>2340</v>
      </c>
      <c r="D204" s="270">
        <v>0</v>
      </c>
      <c r="E204" s="270">
        <v>0</v>
      </c>
      <c r="F204" s="243" t="str">
        <f t="shared" si="6"/>
        <v>-</v>
      </c>
      <c r="G204" s="244"/>
      <c r="H204" s="244"/>
      <c r="I204" s="244"/>
      <c r="J204" s="244"/>
      <c r="K204" s="244"/>
      <c r="L204" s="244"/>
      <c r="M204" s="244"/>
      <c r="N204" s="244"/>
      <c r="O204" s="244"/>
      <c r="P204" s="244"/>
      <c r="Q204" s="244"/>
      <c r="R204" s="244"/>
      <c r="S204" s="244"/>
      <c r="T204" s="244"/>
      <c r="U204" s="244"/>
      <c r="V204" s="244"/>
      <c r="W204" s="244"/>
      <c r="X204" s="244"/>
    </row>
    <row r="205" spans="1:24" customFormat="1" ht="12.75" customHeight="1" x14ac:dyDescent="0.2">
      <c r="A205" s="170" t="s">
        <v>2341</v>
      </c>
      <c r="B205" s="145" t="s">
        <v>2342</v>
      </c>
      <c r="C205" s="185" t="s">
        <v>2341</v>
      </c>
      <c r="D205" s="270">
        <v>0</v>
      </c>
      <c r="E205" s="270">
        <v>0</v>
      </c>
      <c r="F205" s="243" t="str">
        <f t="shared" si="6"/>
        <v>-</v>
      </c>
      <c r="G205" s="244"/>
      <c r="H205" s="244"/>
      <c r="I205" s="244"/>
      <c r="J205" s="244"/>
      <c r="K205" s="244"/>
      <c r="L205" s="244"/>
      <c r="M205" s="244"/>
      <c r="N205" s="244"/>
      <c r="O205" s="244"/>
      <c r="P205" s="244"/>
      <c r="Q205" s="244"/>
      <c r="R205" s="244"/>
      <c r="S205" s="244"/>
      <c r="T205" s="244"/>
      <c r="U205" s="244"/>
      <c r="V205" s="244"/>
      <c r="W205" s="244"/>
      <c r="X205" s="244"/>
    </row>
    <row r="206" spans="1:24" customFormat="1" ht="12.75" customHeight="1" x14ac:dyDescent="0.2">
      <c r="A206" s="170" t="s">
        <v>2343</v>
      </c>
      <c r="B206" s="145" t="s">
        <v>2344</v>
      </c>
      <c r="C206" s="185" t="s">
        <v>2343</v>
      </c>
      <c r="D206" s="272">
        <f>D207+D224</f>
        <v>1276484.45</v>
      </c>
      <c r="E206" s="272">
        <f>E207+E224</f>
        <v>1297773.6100000001</v>
      </c>
      <c r="F206" s="243">
        <f t="shared" si="6"/>
        <v>101.66779626653502</v>
      </c>
      <c r="G206" s="244"/>
      <c r="H206" s="244"/>
      <c r="I206" s="244"/>
      <c r="J206" s="244"/>
      <c r="K206" s="244"/>
      <c r="L206" s="244"/>
      <c r="M206" s="244"/>
      <c r="N206" s="244"/>
      <c r="O206" s="244"/>
      <c r="P206" s="244"/>
      <c r="Q206" s="244"/>
      <c r="R206" s="244"/>
      <c r="S206" s="244"/>
      <c r="T206" s="244"/>
      <c r="U206" s="244"/>
      <c r="V206" s="244"/>
      <c r="W206" s="244"/>
      <c r="X206" s="244"/>
    </row>
    <row r="207" spans="1:24" customFormat="1" ht="36" customHeight="1" x14ac:dyDescent="0.2">
      <c r="A207" s="170"/>
      <c r="B207" s="145" t="s">
        <v>2345</v>
      </c>
      <c r="C207" s="185" t="s">
        <v>2346</v>
      </c>
      <c r="D207" s="272">
        <f>SUM(D208:D223)</f>
        <v>1276484.45</v>
      </c>
      <c r="E207" s="272">
        <f>SUM(E208:E223)</f>
        <v>1297773.6100000001</v>
      </c>
      <c r="F207" s="243">
        <f t="shared" ref="F207:F238" si="7">IF(D207&gt;0,IF(E207/D207&gt;=100,"&gt;&gt;100",E207/D207*100),"-")</f>
        <v>101.66779626653502</v>
      </c>
      <c r="G207" s="244"/>
      <c r="H207" s="244"/>
      <c r="I207" s="244"/>
      <c r="J207" s="244"/>
      <c r="K207" s="244"/>
      <c r="L207" s="244"/>
      <c r="M207" s="244"/>
      <c r="N207" s="244"/>
      <c r="O207" s="244"/>
      <c r="P207" s="244"/>
      <c r="Q207" s="244"/>
      <c r="R207" s="244"/>
      <c r="S207" s="244"/>
      <c r="T207" s="244"/>
      <c r="U207" s="244"/>
      <c r="V207" s="244"/>
      <c r="W207" s="244"/>
      <c r="X207" s="244"/>
    </row>
    <row r="208" spans="1:24" customFormat="1" ht="12.75" customHeight="1" x14ac:dyDescent="0.2">
      <c r="A208" s="170" t="s">
        <v>2347</v>
      </c>
      <c r="B208" s="145" t="s">
        <v>2348</v>
      </c>
      <c r="C208" s="185" t="s">
        <v>2347</v>
      </c>
      <c r="D208" s="270">
        <v>0</v>
      </c>
      <c r="E208" s="270">
        <v>0</v>
      </c>
      <c r="F208" s="243" t="str">
        <f t="shared" si="7"/>
        <v>-</v>
      </c>
      <c r="G208" s="244"/>
      <c r="H208" s="244"/>
      <c r="I208" s="244"/>
      <c r="J208" s="244"/>
      <c r="K208" s="244"/>
      <c r="L208" s="244"/>
      <c r="M208" s="244"/>
      <c r="N208" s="244"/>
      <c r="O208" s="244"/>
      <c r="P208" s="244"/>
      <c r="Q208" s="244"/>
      <c r="R208" s="244"/>
      <c r="S208" s="244"/>
      <c r="T208" s="244"/>
      <c r="U208" s="244"/>
      <c r="V208" s="244"/>
      <c r="W208" s="244"/>
      <c r="X208" s="244"/>
    </row>
    <row r="209" spans="1:24" customFormat="1" ht="12.75" customHeight="1" x14ac:dyDescent="0.2">
      <c r="A209" s="170" t="s">
        <v>2349</v>
      </c>
      <c r="B209" s="145" t="s">
        <v>2350</v>
      </c>
      <c r="C209" s="185" t="s">
        <v>2349</v>
      </c>
      <c r="D209" s="270">
        <v>0</v>
      </c>
      <c r="E209" s="270">
        <v>0</v>
      </c>
      <c r="F209" s="243" t="str">
        <f t="shared" si="7"/>
        <v>-</v>
      </c>
      <c r="G209" s="244"/>
      <c r="H209" s="244"/>
      <c r="I209" s="244"/>
      <c r="J209" s="244"/>
      <c r="K209" s="244"/>
      <c r="L209" s="244"/>
      <c r="M209" s="244"/>
      <c r="N209" s="244"/>
      <c r="O209" s="244"/>
      <c r="P209" s="244"/>
      <c r="Q209" s="244"/>
      <c r="R209" s="244"/>
      <c r="S209" s="244"/>
      <c r="T209" s="244"/>
      <c r="U209" s="244"/>
      <c r="V209" s="244"/>
      <c r="W209" s="244"/>
      <c r="X209" s="244"/>
    </row>
    <row r="210" spans="1:24" customFormat="1" ht="12.75" customHeight="1" x14ac:dyDescent="0.2">
      <c r="A210" s="170" t="s">
        <v>2351</v>
      </c>
      <c r="B210" s="145" t="s">
        <v>2352</v>
      </c>
      <c r="C210" s="185" t="s">
        <v>2351</v>
      </c>
      <c r="D210" s="270">
        <v>0</v>
      </c>
      <c r="E210" s="270">
        <v>0</v>
      </c>
      <c r="F210" s="243" t="str">
        <f t="shared" si="7"/>
        <v>-</v>
      </c>
      <c r="G210" s="244"/>
      <c r="H210" s="244"/>
      <c r="I210" s="244"/>
      <c r="J210" s="244"/>
      <c r="K210" s="244"/>
      <c r="L210" s="244"/>
      <c r="M210" s="244"/>
      <c r="N210" s="244"/>
      <c r="O210" s="244"/>
      <c r="P210" s="244"/>
      <c r="Q210" s="244"/>
      <c r="R210" s="244"/>
      <c r="S210" s="244"/>
      <c r="T210" s="244"/>
      <c r="U210" s="244"/>
      <c r="V210" s="244"/>
      <c r="W210" s="244"/>
      <c r="X210" s="244"/>
    </row>
    <row r="211" spans="1:24" customFormat="1" ht="12.75" customHeight="1" x14ac:dyDescent="0.2">
      <c r="A211" s="170" t="s">
        <v>2353</v>
      </c>
      <c r="B211" s="145" t="s">
        <v>2354</v>
      </c>
      <c r="C211" s="185" t="s">
        <v>2353</v>
      </c>
      <c r="D211" s="270">
        <v>0</v>
      </c>
      <c r="E211" s="270">
        <v>0</v>
      </c>
      <c r="F211" s="243" t="str">
        <f t="shared" si="7"/>
        <v>-</v>
      </c>
      <c r="G211" s="244"/>
      <c r="H211" s="244"/>
      <c r="I211" s="244"/>
      <c r="J211" s="244"/>
      <c r="K211" s="244"/>
      <c r="L211" s="244"/>
      <c r="M211" s="244"/>
      <c r="N211" s="244"/>
      <c r="O211" s="244"/>
      <c r="P211" s="244"/>
      <c r="Q211" s="244"/>
      <c r="R211" s="244"/>
      <c r="S211" s="244"/>
      <c r="T211" s="244"/>
      <c r="U211" s="244"/>
      <c r="V211" s="244"/>
      <c r="W211" s="244"/>
      <c r="X211" s="244"/>
    </row>
    <row r="212" spans="1:24" customFormat="1" ht="12.75" customHeight="1" x14ac:dyDescent="0.2">
      <c r="A212" s="170" t="s">
        <v>2355</v>
      </c>
      <c r="B212" s="145" t="s">
        <v>2356</v>
      </c>
      <c r="C212" s="185" t="s">
        <v>2355</v>
      </c>
      <c r="D212" s="270">
        <v>1193571.7</v>
      </c>
      <c r="E212" s="270">
        <v>1215490.52</v>
      </c>
      <c r="F212" s="243">
        <f t="shared" si="7"/>
        <v>101.83640580620335</v>
      </c>
      <c r="G212" s="244"/>
      <c r="H212" s="244"/>
      <c r="I212" s="244"/>
      <c r="J212" s="244"/>
      <c r="K212" s="244"/>
      <c r="L212" s="244"/>
      <c r="M212" s="244"/>
      <c r="N212" s="244"/>
      <c r="O212" s="244"/>
      <c r="P212" s="244"/>
      <c r="Q212" s="244"/>
      <c r="R212" s="244"/>
      <c r="S212" s="244"/>
      <c r="T212" s="244"/>
      <c r="U212" s="244"/>
      <c r="V212" s="244"/>
      <c r="W212" s="244"/>
      <c r="X212" s="244"/>
    </row>
    <row r="213" spans="1:24" customFormat="1" ht="12.75" customHeight="1" x14ac:dyDescent="0.2">
      <c r="A213" s="170" t="s">
        <v>2357</v>
      </c>
      <c r="B213" s="145" t="s">
        <v>2358</v>
      </c>
      <c r="C213" s="185" t="s">
        <v>2357</v>
      </c>
      <c r="D213" s="270">
        <v>0</v>
      </c>
      <c r="E213" s="270">
        <v>0</v>
      </c>
      <c r="F213" s="243" t="str">
        <f t="shared" si="7"/>
        <v>-</v>
      </c>
      <c r="G213" s="244"/>
      <c r="H213" s="244"/>
      <c r="I213" s="244"/>
      <c r="J213" s="244"/>
      <c r="K213" s="244"/>
      <c r="L213" s="244"/>
      <c r="M213" s="244"/>
      <c r="N213" s="244"/>
      <c r="O213" s="244"/>
      <c r="P213" s="244"/>
      <c r="Q213" s="244"/>
      <c r="R213" s="244"/>
      <c r="S213" s="244"/>
      <c r="T213" s="244"/>
      <c r="U213" s="244"/>
      <c r="V213" s="244"/>
      <c r="W213" s="244"/>
      <c r="X213" s="244"/>
    </row>
    <row r="214" spans="1:24" customFormat="1" ht="24" customHeight="1" x14ac:dyDescent="0.2">
      <c r="A214" s="170" t="s">
        <v>2359</v>
      </c>
      <c r="B214" s="145" t="s">
        <v>2360</v>
      </c>
      <c r="C214" s="185" t="s">
        <v>2359</v>
      </c>
      <c r="D214" s="270">
        <v>0</v>
      </c>
      <c r="E214" s="270">
        <v>0</v>
      </c>
      <c r="F214" s="243" t="str">
        <f t="shared" si="7"/>
        <v>-</v>
      </c>
      <c r="G214" s="244"/>
      <c r="H214" s="244"/>
      <c r="I214" s="244"/>
      <c r="J214" s="244"/>
      <c r="K214" s="244"/>
      <c r="L214" s="244"/>
      <c r="M214" s="244"/>
      <c r="N214" s="244"/>
      <c r="O214" s="244"/>
      <c r="P214" s="244"/>
      <c r="Q214" s="244"/>
      <c r="R214" s="244"/>
      <c r="S214" s="244"/>
      <c r="T214" s="244"/>
      <c r="U214" s="244"/>
      <c r="V214" s="244"/>
      <c r="W214" s="244"/>
      <c r="X214" s="244"/>
    </row>
    <row r="215" spans="1:24" customFormat="1" ht="12.75" customHeight="1" x14ac:dyDescent="0.2">
      <c r="A215" s="170" t="s">
        <v>2361</v>
      </c>
      <c r="B215" s="145" t="s">
        <v>2362</v>
      </c>
      <c r="C215" s="185" t="s">
        <v>2361</v>
      </c>
      <c r="D215" s="270">
        <v>0</v>
      </c>
      <c r="E215" s="270">
        <v>0</v>
      </c>
      <c r="F215" s="243" t="str">
        <f t="shared" si="7"/>
        <v>-</v>
      </c>
      <c r="G215" s="244"/>
      <c r="H215" s="244"/>
      <c r="I215" s="244"/>
      <c r="J215" s="244"/>
      <c r="K215" s="244"/>
      <c r="L215" s="244"/>
      <c r="M215" s="244"/>
      <c r="N215" s="244"/>
      <c r="O215" s="244"/>
      <c r="P215" s="244"/>
      <c r="Q215" s="244"/>
      <c r="R215" s="244"/>
      <c r="S215" s="244"/>
      <c r="T215" s="244"/>
      <c r="U215" s="244"/>
      <c r="V215" s="244"/>
      <c r="W215" s="244"/>
      <c r="X215" s="244"/>
    </row>
    <row r="216" spans="1:24" customFormat="1" ht="12.75" customHeight="1" x14ac:dyDescent="0.2">
      <c r="A216" s="170" t="s">
        <v>2363</v>
      </c>
      <c r="B216" s="145" t="s">
        <v>2364</v>
      </c>
      <c r="C216" s="185" t="s">
        <v>2363</v>
      </c>
      <c r="D216" s="270">
        <v>0</v>
      </c>
      <c r="E216" s="270">
        <v>0</v>
      </c>
      <c r="F216" s="243" t="str">
        <f t="shared" si="7"/>
        <v>-</v>
      </c>
      <c r="G216" s="244"/>
      <c r="H216" s="244"/>
      <c r="I216" s="244"/>
      <c r="J216" s="244"/>
      <c r="K216" s="244"/>
      <c r="L216" s="244"/>
      <c r="M216" s="244"/>
      <c r="N216" s="244"/>
      <c r="O216" s="244"/>
      <c r="P216" s="244"/>
      <c r="Q216" s="244"/>
      <c r="R216" s="244"/>
      <c r="S216" s="244"/>
      <c r="T216" s="244"/>
      <c r="U216" s="244"/>
      <c r="V216" s="244"/>
      <c r="W216" s="244"/>
      <c r="X216" s="244"/>
    </row>
    <row r="217" spans="1:24" customFormat="1" ht="12.75" customHeight="1" x14ac:dyDescent="0.2">
      <c r="A217" s="170" t="s">
        <v>2365</v>
      </c>
      <c r="B217" s="145" t="s">
        <v>2366</v>
      </c>
      <c r="C217" s="185" t="s">
        <v>2365</v>
      </c>
      <c r="D217" s="270">
        <v>82912.75</v>
      </c>
      <c r="E217" s="270">
        <v>82283.09</v>
      </c>
      <c r="F217" s="243">
        <f t="shared" si="7"/>
        <v>99.240575182948334</v>
      </c>
      <c r="G217" s="244"/>
      <c r="H217" s="244"/>
      <c r="I217" s="244"/>
      <c r="J217" s="244"/>
      <c r="K217" s="244"/>
      <c r="L217" s="244"/>
      <c r="M217" s="244"/>
      <c r="N217" s="244"/>
      <c r="O217" s="244"/>
      <c r="P217" s="244"/>
      <c r="Q217" s="244"/>
      <c r="R217" s="244"/>
      <c r="S217" s="244"/>
      <c r="T217" s="244"/>
      <c r="U217" s="244"/>
      <c r="V217" s="244"/>
      <c r="W217" s="244"/>
      <c r="X217" s="244"/>
    </row>
    <row r="218" spans="1:24" customFormat="1" ht="12.75" customHeight="1" x14ac:dyDescent="0.2">
      <c r="A218" s="170" t="s">
        <v>2367</v>
      </c>
      <c r="B218" s="145" t="s">
        <v>2368</v>
      </c>
      <c r="C218" s="185" t="s">
        <v>2367</v>
      </c>
      <c r="D218" s="270">
        <v>0</v>
      </c>
      <c r="E218" s="270">
        <v>0</v>
      </c>
      <c r="F218" s="243" t="str">
        <f t="shared" si="7"/>
        <v>-</v>
      </c>
      <c r="G218" s="244"/>
      <c r="H218" s="244"/>
      <c r="I218" s="244"/>
      <c r="J218" s="244"/>
      <c r="K218" s="244"/>
      <c r="L218" s="244"/>
      <c r="M218" s="244"/>
      <c r="N218" s="244"/>
      <c r="O218" s="244"/>
      <c r="P218" s="244"/>
      <c r="Q218" s="244"/>
      <c r="R218" s="244"/>
      <c r="S218" s="244"/>
      <c r="T218" s="244"/>
      <c r="U218" s="244"/>
      <c r="V218" s="244"/>
      <c r="W218" s="244"/>
      <c r="X218" s="244"/>
    </row>
    <row r="219" spans="1:24" customFormat="1" ht="12.75" customHeight="1" x14ac:dyDescent="0.2">
      <c r="A219" s="170" t="s">
        <v>2369</v>
      </c>
      <c r="B219" s="145" t="s">
        <v>2370</v>
      </c>
      <c r="C219" s="185" t="s">
        <v>2369</v>
      </c>
      <c r="D219" s="270">
        <v>0</v>
      </c>
      <c r="E219" s="270">
        <v>0</v>
      </c>
      <c r="F219" s="243" t="str">
        <f t="shared" si="7"/>
        <v>-</v>
      </c>
      <c r="G219" s="244"/>
      <c r="H219" s="244"/>
      <c r="I219" s="244"/>
      <c r="J219" s="244"/>
      <c r="K219" s="244"/>
      <c r="L219" s="244"/>
      <c r="M219" s="244"/>
      <c r="N219" s="244"/>
      <c r="O219" s="244"/>
      <c r="P219" s="244"/>
      <c r="Q219" s="244"/>
      <c r="R219" s="244"/>
      <c r="S219" s="244"/>
      <c r="T219" s="244"/>
      <c r="U219" s="244"/>
      <c r="V219" s="244"/>
      <c r="W219" s="244"/>
      <c r="X219" s="244"/>
    </row>
    <row r="220" spans="1:24" customFormat="1" ht="12.75" customHeight="1" x14ac:dyDescent="0.2">
      <c r="A220" s="170" t="s">
        <v>2371</v>
      </c>
      <c r="B220" s="145" t="s">
        <v>2372</v>
      </c>
      <c r="C220" s="185" t="s">
        <v>2371</v>
      </c>
      <c r="D220" s="270">
        <v>0</v>
      </c>
      <c r="E220" s="270">
        <v>0</v>
      </c>
      <c r="F220" s="243" t="str">
        <f t="shared" si="7"/>
        <v>-</v>
      </c>
      <c r="G220" s="244"/>
      <c r="H220" s="244"/>
      <c r="I220" s="244"/>
      <c r="J220" s="244"/>
      <c r="K220" s="244"/>
      <c r="L220" s="244"/>
      <c r="M220" s="244"/>
      <c r="N220" s="244"/>
      <c r="O220" s="244"/>
      <c r="P220" s="244"/>
      <c r="Q220" s="244"/>
      <c r="R220" s="244"/>
      <c r="S220" s="244"/>
      <c r="T220" s="244"/>
      <c r="U220" s="244"/>
      <c r="V220" s="244"/>
      <c r="W220" s="244"/>
      <c r="X220" s="244"/>
    </row>
    <row r="221" spans="1:24" customFormat="1" ht="12.75" customHeight="1" x14ac:dyDescent="0.2">
      <c r="A221" s="170" t="s">
        <v>2373</v>
      </c>
      <c r="B221" s="145" t="s">
        <v>2374</v>
      </c>
      <c r="C221" s="185" t="s">
        <v>2373</v>
      </c>
      <c r="D221" s="270">
        <v>0</v>
      </c>
      <c r="E221" s="270">
        <v>0</v>
      </c>
      <c r="F221" s="243" t="str">
        <f t="shared" si="7"/>
        <v>-</v>
      </c>
      <c r="G221" s="244"/>
      <c r="H221" s="244"/>
      <c r="I221" s="244"/>
      <c r="J221" s="244"/>
      <c r="K221" s="244"/>
      <c r="L221" s="244"/>
      <c r="M221" s="244"/>
      <c r="N221" s="244"/>
      <c r="O221" s="244"/>
      <c r="P221" s="244"/>
      <c r="Q221" s="244"/>
      <c r="R221" s="244"/>
      <c r="S221" s="244"/>
      <c r="T221" s="244"/>
      <c r="U221" s="244"/>
      <c r="V221" s="244"/>
      <c r="W221" s="244"/>
      <c r="X221" s="244"/>
    </row>
    <row r="222" spans="1:24" customFormat="1" ht="24" customHeight="1" x14ac:dyDescent="0.2">
      <c r="A222" s="170" t="s">
        <v>2375</v>
      </c>
      <c r="B222" s="145" t="s">
        <v>2376</v>
      </c>
      <c r="C222" s="185" t="s">
        <v>2375</v>
      </c>
      <c r="D222" s="270">
        <v>0</v>
      </c>
      <c r="E222" s="270">
        <v>0</v>
      </c>
      <c r="F222" s="243" t="str">
        <f t="shared" si="7"/>
        <v>-</v>
      </c>
      <c r="G222" s="244"/>
      <c r="H222" s="244"/>
      <c r="I222" s="244"/>
      <c r="J222" s="244"/>
      <c r="K222" s="244"/>
      <c r="L222" s="244"/>
      <c r="M222" s="244"/>
      <c r="N222" s="244"/>
      <c r="O222" s="244"/>
      <c r="P222" s="244"/>
      <c r="Q222" s="244"/>
      <c r="R222" s="244"/>
      <c r="S222" s="244"/>
      <c r="T222" s="244"/>
      <c r="U222" s="244"/>
      <c r="V222" s="244"/>
      <c r="W222" s="244"/>
      <c r="X222" s="244"/>
    </row>
    <row r="223" spans="1:24" customFormat="1" ht="24" customHeight="1" x14ac:dyDescent="0.2">
      <c r="A223" s="170" t="s">
        <v>2377</v>
      </c>
      <c r="B223" s="146" t="s">
        <v>2378</v>
      </c>
      <c r="C223" s="185" t="s">
        <v>2377</v>
      </c>
      <c r="D223" s="270">
        <v>0</v>
      </c>
      <c r="E223" s="270">
        <v>0</v>
      </c>
      <c r="F223" s="243" t="str">
        <f t="shared" si="7"/>
        <v>-</v>
      </c>
      <c r="G223" s="244"/>
      <c r="H223" s="244"/>
      <c r="I223" s="244"/>
      <c r="J223" s="244"/>
      <c r="K223" s="244"/>
      <c r="L223" s="244"/>
      <c r="M223" s="244"/>
      <c r="N223" s="244"/>
      <c r="O223" s="244"/>
      <c r="P223" s="244"/>
      <c r="Q223" s="244"/>
      <c r="R223" s="244"/>
      <c r="S223" s="244"/>
      <c r="T223" s="244"/>
      <c r="U223" s="244"/>
      <c r="V223" s="244"/>
      <c r="W223" s="244"/>
      <c r="X223" s="244"/>
    </row>
    <row r="224" spans="1:24" customFormat="1" ht="24" customHeight="1" x14ac:dyDescent="0.2">
      <c r="A224" s="170"/>
      <c r="B224" s="145" t="s">
        <v>2379</v>
      </c>
      <c r="C224" s="185" t="s">
        <v>2380</v>
      </c>
      <c r="D224" s="272">
        <f>SUM(D225:D233)</f>
        <v>0</v>
      </c>
      <c r="E224" s="272">
        <f>SUM(E225:E233)</f>
        <v>0</v>
      </c>
      <c r="F224" s="243" t="str">
        <f t="shared" si="7"/>
        <v>-</v>
      </c>
      <c r="G224" s="244"/>
      <c r="H224" s="244"/>
      <c r="I224" s="244"/>
      <c r="J224" s="244"/>
      <c r="K224" s="244"/>
      <c r="L224" s="244"/>
      <c r="M224" s="244"/>
      <c r="N224" s="244"/>
      <c r="O224" s="244"/>
      <c r="P224" s="244"/>
      <c r="Q224" s="244"/>
      <c r="R224" s="244"/>
      <c r="S224" s="244"/>
      <c r="T224" s="244"/>
      <c r="U224" s="244"/>
      <c r="V224" s="244"/>
      <c r="W224" s="244"/>
      <c r="X224" s="244"/>
    </row>
    <row r="225" spans="1:24" customFormat="1" ht="12.75" customHeight="1" x14ac:dyDescent="0.2">
      <c r="A225" s="170" t="s">
        <v>2381</v>
      </c>
      <c r="B225" s="145" t="s">
        <v>2382</v>
      </c>
      <c r="C225" s="185" t="s">
        <v>2381</v>
      </c>
      <c r="D225" s="270">
        <v>0</v>
      </c>
      <c r="E225" s="270">
        <v>0</v>
      </c>
      <c r="F225" s="243" t="str">
        <f t="shared" si="7"/>
        <v>-</v>
      </c>
      <c r="G225" s="244"/>
      <c r="H225" s="244"/>
      <c r="I225" s="244"/>
      <c r="J225" s="244"/>
      <c r="K225" s="244"/>
      <c r="L225" s="244"/>
      <c r="M225" s="244"/>
      <c r="N225" s="244"/>
      <c r="O225" s="244"/>
      <c r="P225" s="244"/>
      <c r="Q225" s="244"/>
      <c r="R225" s="244"/>
      <c r="S225" s="244"/>
      <c r="T225" s="244"/>
      <c r="U225" s="244"/>
      <c r="V225" s="244"/>
      <c r="W225" s="244"/>
      <c r="X225" s="244"/>
    </row>
    <row r="226" spans="1:24" customFormat="1" ht="12.75" customHeight="1" x14ac:dyDescent="0.2">
      <c r="A226" s="170" t="s">
        <v>2383</v>
      </c>
      <c r="B226" s="145" t="s">
        <v>2384</v>
      </c>
      <c r="C226" s="185" t="s">
        <v>2383</v>
      </c>
      <c r="D226" s="270">
        <v>0</v>
      </c>
      <c r="E226" s="270">
        <v>0</v>
      </c>
      <c r="F226" s="243" t="str">
        <f t="shared" si="7"/>
        <v>-</v>
      </c>
      <c r="G226" s="244"/>
      <c r="H226" s="244"/>
      <c r="I226" s="244"/>
      <c r="J226" s="244"/>
      <c r="K226" s="244"/>
      <c r="L226" s="244"/>
      <c r="M226" s="244"/>
      <c r="N226" s="244"/>
      <c r="O226" s="244"/>
      <c r="P226" s="244"/>
      <c r="Q226" s="244"/>
      <c r="R226" s="244"/>
      <c r="S226" s="244"/>
      <c r="T226" s="244"/>
      <c r="U226" s="244"/>
      <c r="V226" s="244"/>
      <c r="W226" s="244"/>
      <c r="X226" s="244"/>
    </row>
    <row r="227" spans="1:24" customFormat="1" ht="12.75" customHeight="1" x14ac:dyDescent="0.2">
      <c r="A227" s="170" t="s">
        <v>2385</v>
      </c>
      <c r="B227" s="145" t="s">
        <v>2386</v>
      </c>
      <c r="C227" s="185" t="s">
        <v>2385</v>
      </c>
      <c r="D227" s="270">
        <v>0</v>
      </c>
      <c r="E227" s="270">
        <v>0</v>
      </c>
      <c r="F227" s="243" t="str">
        <f t="shared" si="7"/>
        <v>-</v>
      </c>
      <c r="G227" s="244"/>
      <c r="H227" s="244"/>
      <c r="I227" s="244"/>
      <c r="J227" s="244"/>
      <c r="K227" s="244"/>
      <c r="L227" s="244"/>
      <c r="M227" s="244"/>
      <c r="N227" s="244"/>
      <c r="O227" s="244"/>
      <c r="P227" s="244"/>
      <c r="Q227" s="244"/>
      <c r="R227" s="244"/>
      <c r="S227" s="244"/>
      <c r="T227" s="244"/>
      <c r="U227" s="244"/>
      <c r="V227" s="244"/>
      <c r="W227" s="244"/>
      <c r="X227" s="244"/>
    </row>
    <row r="228" spans="1:24" customFormat="1" ht="12.75" customHeight="1" x14ac:dyDescent="0.2">
      <c r="A228" s="170" t="s">
        <v>2387</v>
      </c>
      <c r="B228" s="145" t="s">
        <v>2388</v>
      </c>
      <c r="C228" s="185" t="s">
        <v>2387</v>
      </c>
      <c r="D228" s="270">
        <v>0</v>
      </c>
      <c r="E228" s="270">
        <v>0</v>
      </c>
      <c r="F228" s="243" t="str">
        <f t="shared" si="7"/>
        <v>-</v>
      </c>
      <c r="G228" s="244"/>
      <c r="H228" s="244"/>
      <c r="I228" s="244"/>
      <c r="J228" s="244"/>
      <c r="K228" s="244"/>
      <c r="L228" s="244"/>
      <c r="M228" s="244"/>
      <c r="N228" s="244"/>
      <c r="O228" s="244"/>
      <c r="P228" s="244"/>
      <c r="Q228" s="244"/>
      <c r="R228" s="244"/>
      <c r="S228" s="244"/>
      <c r="T228" s="244"/>
      <c r="U228" s="244"/>
      <c r="V228" s="244"/>
      <c r="W228" s="244"/>
      <c r="X228" s="244"/>
    </row>
    <row r="229" spans="1:24" customFormat="1" ht="12.75" customHeight="1" x14ac:dyDescent="0.2">
      <c r="A229" s="170" t="s">
        <v>2389</v>
      </c>
      <c r="B229" s="145" t="s">
        <v>2390</v>
      </c>
      <c r="C229" s="185" t="s">
        <v>2389</v>
      </c>
      <c r="D229" s="270">
        <v>0</v>
      </c>
      <c r="E229" s="270">
        <v>0</v>
      </c>
      <c r="F229" s="243" t="str">
        <f t="shared" si="7"/>
        <v>-</v>
      </c>
      <c r="G229" s="244"/>
      <c r="H229" s="244"/>
      <c r="I229" s="244"/>
      <c r="J229" s="244"/>
      <c r="K229" s="244"/>
      <c r="L229" s="244"/>
      <c r="M229" s="244"/>
      <c r="N229" s="244"/>
      <c r="O229" s="244"/>
      <c r="P229" s="244"/>
      <c r="Q229" s="244"/>
      <c r="R229" s="244"/>
      <c r="S229" s="244"/>
      <c r="T229" s="244"/>
      <c r="U229" s="244"/>
      <c r="V229" s="244"/>
      <c r="W229" s="244"/>
      <c r="X229" s="244"/>
    </row>
    <row r="230" spans="1:24" customFormat="1" ht="12.75" customHeight="1" x14ac:dyDescent="0.2">
      <c r="A230" s="170" t="s">
        <v>2391</v>
      </c>
      <c r="B230" s="145" t="s">
        <v>2392</v>
      </c>
      <c r="C230" s="185" t="s">
        <v>2391</v>
      </c>
      <c r="D230" s="270">
        <v>0</v>
      </c>
      <c r="E230" s="270">
        <v>0</v>
      </c>
      <c r="F230" s="243" t="str">
        <f t="shared" si="7"/>
        <v>-</v>
      </c>
      <c r="G230" s="244"/>
      <c r="H230" s="244"/>
      <c r="I230" s="244"/>
      <c r="J230" s="244"/>
      <c r="K230" s="244"/>
      <c r="L230" s="244"/>
      <c r="M230" s="244"/>
      <c r="N230" s="244"/>
      <c r="O230" s="244"/>
      <c r="P230" s="244"/>
      <c r="Q230" s="244"/>
      <c r="R230" s="244"/>
      <c r="S230" s="244"/>
      <c r="T230" s="244"/>
      <c r="U230" s="244"/>
      <c r="V230" s="244"/>
      <c r="W230" s="244"/>
      <c r="X230" s="244"/>
    </row>
    <row r="231" spans="1:24" customFormat="1" ht="12.75" customHeight="1" x14ac:dyDescent="0.2">
      <c r="A231" s="170" t="s">
        <v>2393</v>
      </c>
      <c r="B231" s="145" t="s">
        <v>2394</v>
      </c>
      <c r="C231" s="185" t="s">
        <v>2393</v>
      </c>
      <c r="D231" s="270">
        <v>0</v>
      </c>
      <c r="E231" s="270">
        <v>0</v>
      </c>
      <c r="F231" s="243" t="str">
        <f t="shared" si="7"/>
        <v>-</v>
      </c>
      <c r="G231" s="244"/>
      <c r="H231" s="244"/>
      <c r="I231" s="244"/>
      <c r="J231" s="244"/>
      <c r="K231" s="244"/>
      <c r="L231" s="244"/>
      <c r="M231" s="244"/>
      <c r="N231" s="244"/>
      <c r="O231" s="244"/>
      <c r="P231" s="244"/>
      <c r="Q231" s="244"/>
      <c r="R231" s="244"/>
      <c r="S231" s="244"/>
      <c r="T231" s="244"/>
      <c r="U231" s="244"/>
      <c r="V231" s="244"/>
      <c r="W231" s="244"/>
      <c r="X231" s="244"/>
    </row>
    <row r="232" spans="1:24" customFormat="1" ht="12.75" customHeight="1" x14ac:dyDescent="0.2">
      <c r="A232" s="170" t="s">
        <v>2395</v>
      </c>
      <c r="B232" s="145" t="s">
        <v>2396</v>
      </c>
      <c r="C232" s="185" t="s">
        <v>2395</v>
      </c>
      <c r="D232" s="270">
        <v>0</v>
      </c>
      <c r="E232" s="270">
        <v>0</v>
      </c>
      <c r="F232" s="243" t="str">
        <f t="shared" si="7"/>
        <v>-</v>
      </c>
      <c r="G232" s="244"/>
      <c r="H232" s="244"/>
      <c r="I232" s="244"/>
      <c r="J232" s="244"/>
      <c r="K232" s="244"/>
      <c r="L232" s="244"/>
      <c r="M232" s="244"/>
      <c r="N232" s="244"/>
      <c r="O232" s="244"/>
      <c r="P232" s="244"/>
      <c r="Q232" s="244"/>
      <c r="R232" s="244"/>
      <c r="S232" s="244"/>
      <c r="T232" s="244"/>
      <c r="U232" s="244"/>
      <c r="V232" s="244"/>
      <c r="W232" s="244"/>
      <c r="X232" s="244"/>
    </row>
    <row r="233" spans="1:24" customFormat="1" ht="12.75" customHeight="1" x14ac:dyDescent="0.2">
      <c r="A233" s="170" t="s">
        <v>2397</v>
      </c>
      <c r="B233" s="145" t="s">
        <v>2398</v>
      </c>
      <c r="C233" s="185" t="s">
        <v>2397</v>
      </c>
      <c r="D233" s="270">
        <v>0</v>
      </c>
      <c r="E233" s="270">
        <v>0</v>
      </c>
      <c r="F233" s="243" t="str">
        <f t="shared" si="7"/>
        <v>-</v>
      </c>
      <c r="G233" s="244"/>
      <c r="H233" s="244"/>
      <c r="I233" s="244"/>
      <c r="J233" s="244"/>
      <c r="K233" s="244"/>
      <c r="L233" s="244"/>
      <c r="M233" s="244"/>
      <c r="N233" s="244"/>
      <c r="O233" s="244"/>
      <c r="P233" s="244"/>
      <c r="Q233" s="244"/>
      <c r="R233" s="244"/>
      <c r="S233" s="244"/>
      <c r="T233" s="244"/>
      <c r="U233" s="244"/>
      <c r="V233" s="244"/>
      <c r="W233" s="244"/>
      <c r="X233" s="244"/>
    </row>
    <row r="234" spans="1:24" customFormat="1" ht="12.75" customHeight="1" x14ac:dyDescent="0.2">
      <c r="A234" s="170" t="s">
        <v>2399</v>
      </c>
      <c r="B234" s="145" t="s">
        <v>2400</v>
      </c>
      <c r="C234" s="185" t="s">
        <v>2399</v>
      </c>
      <c r="D234" s="272">
        <f>SUM(D235:D236)</f>
        <v>0</v>
      </c>
      <c r="E234" s="272">
        <f>SUM(E235:E236)</f>
        <v>11029.49</v>
      </c>
      <c r="F234" s="243" t="str">
        <f t="shared" si="7"/>
        <v>-</v>
      </c>
      <c r="G234" s="244"/>
      <c r="H234" s="244"/>
      <c r="I234" s="244"/>
      <c r="J234" s="244"/>
      <c r="K234" s="244"/>
      <c r="L234" s="244"/>
      <c r="M234" s="244"/>
      <c r="N234" s="244"/>
      <c r="O234" s="244"/>
      <c r="P234" s="244"/>
      <c r="Q234" s="244"/>
      <c r="R234" s="244"/>
      <c r="S234" s="244"/>
      <c r="T234" s="244"/>
      <c r="U234" s="244"/>
      <c r="V234" s="244"/>
      <c r="W234" s="244"/>
      <c r="X234" s="244"/>
    </row>
    <row r="235" spans="1:24" customFormat="1" ht="12.75" customHeight="1" x14ac:dyDescent="0.2">
      <c r="A235" s="170" t="s">
        <v>2401</v>
      </c>
      <c r="B235" s="145" t="s">
        <v>2402</v>
      </c>
      <c r="C235" s="185" t="s">
        <v>2401</v>
      </c>
      <c r="D235" s="270">
        <v>0</v>
      </c>
      <c r="E235" s="270">
        <v>11029.49</v>
      </c>
      <c r="F235" s="243" t="str">
        <f t="shared" si="7"/>
        <v>-</v>
      </c>
      <c r="G235" s="244"/>
      <c r="H235" s="244"/>
      <c r="I235" s="244"/>
      <c r="J235" s="244"/>
      <c r="K235" s="244"/>
      <c r="L235" s="244"/>
      <c r="M235" s="244"/>
      <c r="N235" s="244"/>
      <c r="O235" s="244"/>
      <c r="P235" s="244"/>
      <c r="Q235" s="244"/>
      <c r="R235" s="244"/>
      <c r="S235" s="244"/>
      <c r="T235" s="244"/>
      <c r="U235" s="244"/>
      <c r="V235" s="244"/>
      <c r="W235" s="244"/>
      <c r="X235" s="244"/>
    </row>
    <row r="236" spans="1:24" customFormat="1" ht="12.75" customHeight="1" x14ac:dyDescent="0.2">
      <c r="A236" s="170" t="s">
        <v>2403</v>
      </c>
      <c r="B236" s="145" t="s">
        <v>2404</v>
      </c>
      <c r="C236" s="185" t="s">
        <v>2403</v>
      </c>
      <c r="D236" s="270">
        <v>0</v>
      </c>
      <c r="E236" s="270">
        <v>0</v>
      </c>
      <c r="F236" s="243" t="str">
        <f t="shared" si="7"/>
        <v>-</v>
      </c>
      <c r="G236" s="244"/>
      <c r="H236" s="244"/>
      <c r="I236" s="244"/>
      <c r="J236" s="244"/>
      <c r="K236" s="244"/>
      <c r="L236" s="244"/>
      <c r="M236" s="244"/>
      <c r="N236" s="244"/>
      <c r="O236" s="244"/>
      <c r="P236" s="244"/>
      <c r="Q236" s="244"/>
      <c r="R236" s="244"/>
      <c r="S236" s="244"/>
      <c r="T236" s="244"/>
      <c r="U236" s="244"/>
      <c r="V236" s="244"/>
      <c r="W236" s="244"/>
      <c r="X236" s="244"/>
    </row>
    <row r="237" spans="1:24" customFormat="1" ht="12.75" customHeight="1" x14ac:dyDescent="0.2">
      <c r="A237" s="170" t="s">
        <v>2405</v>
      </c>
      <c r="B237" s="145" t="s">
        <v>2406</v>
      </c>
      <c r="C237" s="185" t="s">
        <v>2405</v>
      </c>
      <c r="D237" s="272">
        <v>14716277.960000001</v>
      </c>
      <c r="E237" s="272">
        <f>+E238+E245-E254+SUM(E255:E257)</f>
        <v>19303201.699999996</v>
      </c>
      <c r="F237" s="243">
        <f t="shared" si="7"/>
        <v>131.16904799207799</v>
      </c>
      <c r="G237" s="244"/>
      <c r="H237" s="244"/>
      <c r="I237" s="244"/>
      <c r="J237" s="244"/>
      <c r="K237" s="244"/>
      <c r="L237" s="244"/>
      <c r="M237" s="244"/>
      <c r="N237" s="244"/>
      <c r="O237" s="244"/>
      <c r="P237" s="244"/>
      <c r="Q237" s="244"/>
      <c r="R237" s="244"/>
      <c r="S237" s="244"/>
      <c r="T237" s="244"/>
      <c r="U237" s="244"/>
      <c r="V237" s="244"/>
      <c r="W237" s="244"/>
      <c r="X237" s="244"/>
    </row>
    <row r="238" spans="1:24" customFormat="1" ht="12.75" customHeight="1" x14ac:dyDescent="0.2">
      <c r="A238" s="170" t="s">
        <v>2407</v>
      </c>
      <c r="B238" s="145" t="s">
        <v>2408</v>
      </c>
      <c r="C238" s="185" t="s">
        <v>2407</v>
      </c>
      <c r="D238" s="272">
        <f>D239-D242</f>
        <v>13169245.130000001</v>
      </c>
      <c r="E238" s="272">
        <f>E239-E242</f>
        <v>17766210.419999998</v>
      </c>
      <c r="F238" s="243">
        <f t="shared" si="7"/>
        <v>134.90682453414092</v>
      </c>
      <c r="G238" s="244"/>
      <c r="H238" s="244"/>
      <c r="I238" s="244"/>
      <c r="J238" s="244"/>
      <c r="K238" s="244"/>
      <c r="L238" s="244"/>
      <c r="M238" s="244"/>
      <c r="N238" s="244"/>
      <c r="O238" s="244"/>
      <c r="P238" s="244"/>
      <c r="Q238" s="244"/>
      <c r="R238" s="244"/>
      <c r="S238" s="244"/>
      <c r="T238" s="244"/>
      <c r="U238" s="244"/>
      <c r="V238" s="244"/>
      <c r="W238" s="244"/>
      <c r="X238" s="244"/>
    </row>
    <row r="239" spans="1:24" customFormat="1" ht="12.75" customHeight="1" x14ac:dyDescent="0.2">
      <c r="A239" s="170" t="s">
        <v>2409</v>
      </c>
      <c r="B239" s="145" t="s">
        <v>2410</v>
      </c>
      <c r="C239" s="185" t="s">
        <v>2409</v>
      </c>
      <c r="D239" s="272">
        <f>SUM(D240:D241)</f>
        <v>14445729.560000001</v>
      </c>
      <c r="E239" s="272">
        <f>SUM(E240:E241)</f>
        <v>19063984.029999997</v>
      </c>
      <c r="F239" s="243">
        <f t="shared" ref="F239:F260" si="8">IF(D239&gt;0,IF(E239/D239&gt;=100,"&gt;&gt;100",E239/D239*100),"-")</f>
        <v>131.96968661789069</v>
      </c>
      <c r="G239" s="244"/>
      <c r="H239" s="244"/>
      <c r="I239" s="244"/>
      <c r="J239" s="244"/>
      <c r="K239" s="244"/>
      <c r="L239" s="244"/>
      <c r="M239" s="244"/>
      <c r="N239" s="244"/>
      <c r="O239" s="244"/>
      <c r="P239" s="244"/>
      <c r="Q239" s="244"/>
      <c r="R239" s="244"/>
      <c r="S239" s="244"/>
      <c r="T239" s="244"/>
      <c r="U239" s="244"/>
      <c r="V239" s="244"/>
      <c r="W239" s="244"/>
      <c r="X239" s="244"/>
    </row>
    <row r="240" spans="1:24" customFormat="1" ht="12.75" customHeight="1" x14ac:dyDescent="0.2">
      <c r="A240" s="170" t="s">
        <v>2411</v>
      </c>
      <c r="B240" s="145" t="s">
        <v>2412</v>
      </c>
      <c r="C240" s="185" t="s">
        <v>2411</v>
      </c>
      <c r="D240" s="270">
        <v>14214732.33</v>
      </c>
      <c r="E240" s="270">
        <v>18829558.129999999</v>
      </c>
      <c r="F240" s="243">
        <f t="shared" si="8"/>
        <v>132.46509109609099</v>
      </c>
      <c r="G240" s="244"/>
      <c r="H240" s="244"/>
      <c r="I240" s="244"/>
      <c r="J240" s="244"/>
      <c r="K240" s="244"/>
      <c r="L240" s="244"/>
      <c r="M240" s="244"/>
      <c r="N240" s="244"/>
      <c r="O240" s="244"/>
      <c r="P240" s="244"/>
      <c r="Q240" s="244"/>
      <c r="R240" s="244"/>
      <c r="S240" s="244"/>
      <c r="T240" s="244"/>
      <c r="U240" s="244"/>
      <c r="V240" s="244"/>
      <c r="W240" s="244"/>
      <c r="X240" s="244"/>
    </row>
    <row r="241" spans="1:24" customFormat="1" ht="12.75" customHeight="1" x14ac:dyDescent="0.2">
      <c r="A241" s="170" t="s">
        <v>2413</v>
      </c>
      <c r="B241" s="145" t="s">
        <v>2414</v>
      </c>
      <c r="C241" s="185" t="s">
        <v>2413</v>
      </c>
      <c r="D241" s="270">
        <v>230997.23</v>
      </c>
      <c r="E241" s="270">
        <v>234425.9</v>
      </c>
      <c r="F241" s="243">
        <f t="shared" si="8"/>
        <v>101.48429052590804</v>
      </c>
      <c r="G241" s="244"/>
      <c r="H241" s="244"/>
      <c r="I241" s="244"/>
      <c r="J241" s="244"/>
      <c r="K241" s="244"/>
      <c r="L241" s="244"/>
      <c r="M241" s="244"/>
      <c r="N241" s="244"/>
      <c r="O241" s="244"/>
      <c r="P241" s="244"/>
      <c r="Q241" s="244"/>
      <c r="R241" s="244"/>
      <c r="S241" s="244"/>
      <c r="T241" s="244"/>
      <c r="U241" s="244"/>
      <c r="V241" s="244"/>
      <c r="W241" s="244"/>
      <c r="X241" s="244"/>
    </row>
    <row r="242" spans="1:24" customFormat="1" ht="12.75" customHeight="1" x14ac:dyDescent="0.2">
      <c r="A242" s="170" t="s">
        <v>2415</v>
      </c>
      <c r="B242" s="145" t="s">
        <v>2416</v>
      </c>
      <c r="C242" s="185" t="s">
        <v>2415</v>
      </c>
      <c r="D242" s="272">
        <f>SUM(D243:D244)</f>
        <v>1276484.43</v>
      </c>
      <c r="E242" s="272">
        <f>SUM(E243:E244)</f>
        <v>1297773.6100000001</v>
      </c>
      <c r="F242" s="243">
        <f t="shared" si="8"/>
        <v>101.6677978594694</v>
      </c>
      <c r="G242" s="244"/>
      <c r="H242" s="244"/>
      <c r="I242" s="244"/>
      <c r="J242" s="244"/>
      <c r="K242" s="244"/>
      <c r="L242" s="244"/>
      <c r="M242" s="244"/>
      <c r="N242" s="244"/>
      <c r="O242" s="244"/>
      <c r="P242" s="244"/>
      <c r="Q242" s="244"/>
      <c r="R242" s="244"/>
      <c r="S242" s="244"/>
      <c r="T242" s="244"/>
      <c r="U242" s="244"/>
      <c r="V242" s="244"/>
      <c r="W242" s="244"/>
      <c r="X242" s="244"/>
    </row>
    <row r="243" spans="1:24" customFormat="1" ht="12.75" customHeight="1" x14ac:dyDescent="0.2">
      <c r="A243" s="170" t="s">
        <v>2417</v>
      </c>
      <c r="B243" s="145" t="s">
        <v>2418</v>
      </c>
      <c r="C243" s="185" t="s">
        <v>2417</v>
      </c>
      <c r="D243" s="270">
        <v>0</v>
      </c>
      <c r="E243" s="270">
        <v>0</v>
      </c>
      <c r="F243" s="243" t="str">
        <f t="shared" si="8"/>
        <v>-</v>
      </c>
      <c r="G243" s="244"/>
      <c r="H243" s="244"/>
      <c r="I243" s="244"/>
      <c r="J243" s="244"/>
      <c r="K243" s="244"/>
      <c r="L243" s="244"/>
      <c r="M243" s="244"/>
      <c r="N243" s="244"/>
      <c r="O243" s="244"/>
      <c r="P243" s="244"/>
      <c r="Q243" s="244"/>
      <c r="R243" s="244"/>
      <c r="S243" s="244"/>
      <c r="T243" s="244"/>
      <c r="U243" s="244"/>
      <c r="V243" s="244"/>
      <c r="W243" s="244"/>
      <c r="X243" s="244"/>
    </row>
    <row r="244" spans="1:24" customFormat="1" ht="12.75" customHeight="1" x14ac:dyDescent="0.2">
      <c r="A244" s="170" t="s">
        <v>2419</v>
      </c>
      <c r="B244" s="145" t="s">
        <v>2420</v>
      </c>
      <c r="C244" s="185" t="s">
        <v>2419</v>
      </c>
      <c r="D244" s="270">
        <v>1276484.43</v>
      </c>
      <c r="E244" s="270">
        <v>1297773.6100000001</v>
      </c>
      <c r="F244" s="243">
        <f t="shared" si="8"/>
        <v>101.6677978594694</v>
      </c>
      <c r="G244" s="244"/>
      <c r="H244" s="244"/>
      <c r="I244" s="244"/>
      <c r="J244" s="244"/>
      <c r="K244" s="244"/>
      <c r="L244" s="244"/>
      <c r="M244" s="244"/>
      <c r="N244" s="244"/>
      <c r="O244" s="244"/>
      <c r="P244" s="244"/>
      <c r="Q244" s="244"/>
      <c r="R244" s="244"/>
      <c r="S244" s="244"/>
      <c r="T244" s="244"/>
      <c r="U244" s="244"/>
      <c r="V244" s="244"/>
      <c r="W244" s="244"/>
      <c r="X244" s="244"/>
    </row>
    <row r="245" spans="1:24" customFormat="1" ht="12.75" customHeight="1" x14ac:dyDescent="0.2">
      <c r="A245" s="170" t="s">
        <v>2421</v>
      </c>
      <c r="B245" s="145" t="s">
        <v>2422</v>
      </c>
      <c r="C245" s="185" t="s">
        <v>2421</v>
      </c>
      <c r="D245" s="272">
        <f>D246-D250</f>
        <v>973950.65999999992</v>
      </c>
      <c r="E245" s="272">
        <f>E246-E250</f>
        <v>1164752.06</v>
      </c>
      <c r="F245" s="243">
        <f t="shared" si="8"/>
        <v>119.59045851460279</v>
      </c>
      <c r="G245" s="244"/>
      <c r="H245" s="244"/>
      <c r="I245" s="244"/>
      <c r="J245" s="244"/>
      <c r="K245" s="244"/>
      <c r="L245" s="244"/>
      <c r="M245" s="244"/>
      <c r="N245" s="244"/>
      <c r="O245" s="244"/>
      <c r="P245" s="244"/>
      <c r="Q245" s="244"/>
      <c r="R245" s="244"/>
      <c r="S245" s="244"/>
      <c r="T245" s="244"/>
      <c r="U245" s="244"/>
      <c r="V245" s="244"/>
      <c r="W245" s="244"/>
      <c r="X245" s="244"/>
    </row>
    <row r="246" spans="1:24" customFormat="1" ht="12.75" customHeight="1" x14ac:dyDescent="0.2">
      <c r="A246" s="170" t="s">
        <v>2423</v>
      </c>
      <c r="B246" s="145" t="s">
        <v>2424</v>
      </c>
      <c r="C246" s="185" t="s">
        <v>2423</v>
      </c>
      <c r="D246" s="272">
        <f>SUM(D247:D249)</f>
        <v>2655389.02</v>
      </c>
      <c r="E246" s="272">
        <f>SUM(E247:E249)</f>
        <v>3543298.85</v>
      </c>
      <c r="F246" s="243">
        <f t="shared" si="8"/>
        <v>133.43803199125981</v>
      </c>
      <c r="G246" s="244"/>
      <c r="H246" s="244"/>
      <c r="I246" s="244"/>
      <c r="J246" s="244"/>
      <c r="K246" s="244"/>
      <c r="L246" s="244"/>
      <c r="M246" s="244"/>
      <c r="N246" s="244"/>
      <c r="O246" s="244"/>
      <c r="P246" s="244"/>
      <c r="Q246" s="244"/>
      <c r="R246" s="244"/>
      <c r="S246" s="244"/>
      <c r="T246" s="244"/>
      <c r="U246" s="244"/>
      <c r="V246" s="244"/>
      <c r="W246" s="244"/>
      <c r="X246" s="244"/>
    </row>
    <row r="247" spans="1:24" customFormat="1" ht="12.75" customHeight="1" x14ac:dyDescent="0.2">
      <c r="A247" s="170" t="s">
        <v>623</v>
      </c>
      <c r="B247" s="145" t="s">
        <v>2425</v>
      </c>
      <c r="C247" s="185" t="s">
        <v>623</v>
      </c>
      <c r="D247" s="270">
        <v>1751869.19</v>
      </c>
      <c r="E247" s="270">
        <v>3532579.17</v>
      </c>
      <c r="F247" s="243">
        <f t="shared" si="8"/>
        <v>201.64628672988991</v>
      </c>
      <c r="G247" s="244"/>
      <c r="H247" s="244"/>
      <c r="I247" s="244"/>
      <c r="J247" s="244"/>
      <c r="K247" s="244"/>
      <c r="L247" s="244"/>
      <c r="M247" s="244"/>
      <c r="N247" s="244"/>
      <c r="O247" s="244"/>
      <c r="P247" s="244"/>
      <c r="Q247" s="244"/>
      <c r="R247" s="244"/>
      <c r="S247" s="244"/>
      <c r="T247" s="244"/>
      <c r="U247" s="244"/>
      <c r="V247" s="244"/>
      <c r="W247" s="244"/>
      <c r="X247" s="244"/>
    </row>
    <row r="248" spans="1:24" customFormat="1" ht="12.75" customHeight="1" x14ac:dyDescent="0.2">
      <c r="A248" s="170" t="s">
        <v>823</v>
      </c>
      <c r="B248" s="145" t="s">
        <v>2426</v>
      </c>
      <c r="C248" s="185" t="s">
        <v>823</v>
      </c>
      <c r="D248" s="270">
        <v>0</v>
      </c>
      <c r="E248" s="270"/>
      <c r="F248" s="243" t="str">
        <f t="shared" si="8"/>
        <v>-</v>
      </c>
      <c r="G248" s="244"/>
      <c r="H248" s="244"/>
      <c r="I248" s="244"/>
      <c r="J248" s="244"/>
      <c r="K248" s="244"/>
      <c r="L248" s="244"/>
      <c r="M248" s="244"/>
      <c r="N248" s="244"/>
      <c r="O248" s="244"/>
      <c r="P248" s="244"/>
      <c r="Q248" s="244"/>
      <c r="R248" s="244"/>
      <c r="S248" s="244"/>
      <c r="T248" s="244"/>
      <c r="U248" s="244"/>
      <c r="V248" s="244"/>
      <c r="W248" s="244"/>
      <c r="X248" s="244"/>
    </row>
    <row r="249" spans="1:24" customFormat="1" ht="12.75" customHeight="1" x14ac:dyDescent="0.2">
      <c r="A249" s="170" t="s">
        <v>1271</v>
      </c>
      <c r="B249" s="145" t="s">
        <v>2427</v>
      </c>
      <c r="C249" s="185" t="s">
        <v>1271</v>
      </c>
      <c r="D249" s="270">
        <v>903519.83</v>
      </c>
      <c r="E249" s="270">
        <v>10719.68</v>
      </c>
      <c r="F249" s="243">
        <f t="shared" si="8"/>
        <v>1.1864354985988521</v>
      </c>
      <c r="G249" s="244"/>
      <c r="H249" s="244"/>
      <c r="I249" s="244"/>
      <c r="J249" s="244"/>
      <c r="K249" s="244"/>
      <c r="L249" s="244"/>
      <c r="M249" s="244"/>
      <c r="N249" s="244"/>
      <c r="O249" s="244"/>
      <c r="P249" s="244"/>
      <c r="Q249" s="244"/>
      <c r="R249" s="244"/>
      <c r="S249" s="244"/>
      <c r="T249" s="244"/>
      <c r="U249" s="244"/>
      <c r="V249" s="244"/>
      <c r="W249" s="244"/>
      <c r="X249" s="244"/>
    </row>
    <row r="250" spans="1:24" customFormat="1" ht="12.75" customHeight="1" x14ac:dyDescent="0.2">
      <c r="A250" s="170" t="s">
        <v>2428</v>
      </c>
      <c r="B250" s="145" t="s">
        <v>2429</v>
      </c>
      <c r="C250" s="185" t="s">
        <v>2428</v>
      </c>
      <c r="D250" s="272">
        <f>SUM(D251:D253)</f>
        <v>1681438.36</v>
      </c>
      <c r="E250" s="272">
        <f>SUM(E251:E253)</f>
        <v>2378546.79</v>
      </c>
      <c r="F250" s="243">
        <f t="shared" si="8"/>
        <v>141.45905354508506</v>
      </c>
      <c r="G250" s="244"/>
      <c r="H250" s="244"/>
      <c r="I250" s="244"/>
      <c r="J250" s="244"/>
      <c r="K250" s="244"/>
      <c r="L250" s="244"/>
      <c r="M250" s="244"/>
      <c r="N250" s="244"/>
      <c r="O250" s="244"/>
      <c r="P250" s="244"/>
      <c r="Q250" s="244"/>
      <c r="R250" s="244"/>
      <c r="S250" s="244"/>
      <c r="T250" s="244"/>
      <c r="U250" s="244"/>
      <c r="V250" s="244"/>
      <c r="W250" s="244"/>
      <c r="X250" s="244"/>
    </row>
    <row r="251" spans="1:24" customFormat="1" ht="12.75" customHeight="1" x14ac:dyDescent="0.2">
      <c r="A251" s="170" t="s">
        <v>625</v>
      </c>
      <c r="B251" s="145" t="s">
        <v>2430</v>
      </c>
      <c r="C251" s="185" t="s">
        <v>625</v>
      </c>
      <c r="D251" s="270"/>
      <c r="E251" s="270"/>
      <c r="F251" s="243" t="str">
        <f t="shared" si="8"/>
        <v>-</v>
      </c>
      <c r="G251" s="244"/>
      <c r="H251" s="244"/>
      <c r="I251" s="244"/>
      <c r="J251" s="244"/>
      <c r="K251" s="244"/>
      <c r="L251" s="244"/>
      <c r="M251" s="244"/>
      <c r="N251" s="244"/>
      <c r="O251" s="244"/>
      <c r="P251" s="244"/>
      <c r="Q251" s="244"/>
      <c r="R251" s="244"/>
      <c r="S251" s="244"/>
      <c r="T251" s="244"/>
      <c r="U251" s="244"/>
      <c r="V251" s="244"/>
      <c r="W251" s="244"/>
      <c r="X251" s="244"/>
    </row>
    <row r="252" spans="1:24" customFormat="1" ht="12.75" customHeight="1" x14ac:dyDescent="0.2">
      <c r="A252" s="170" t="s">
        <v>825</v>
      </c>
      <c r="B252" s="145" t="s">
        <v>2431</v>
      </c>
      <c r="C252" s="185" t="s">
        <v>825</v>
      </c>
      <c r="D252" s="270">
        <v>1681438.36</v>
      </c>
      <c r="E252" s="270">
        <v>2378546.79</v>
      </c>
      <c r="F252" s="243">
        <f t="shared" si="8"/>
        <v>141.45905354508506</v>
      </c>
      <c r="G252" s="244"/>
      <c r="H252" s="244"/>
      <c r="I252" s="244"/>
      <c r="J252" s="244"/>
      <c r="K252" s="244"/>
      <c r="L252" s="244"/>
      <c r="M252" s="244"/>
      <c r="N252" s="244"/>
      <c r="O252" s="244"/>
      <c r="P252" s="244"/>
      <c r="Q252" s="244"/>
      <c r="R252" s="244"/>
      <c r="S252" s="244"/>
      <c r="T252" s="244"/>
      <c r="U252" s="244"/>
      <c r="V252" s="244"/>
      <c r="W252" s="244"/>
      <c r="X252" s="244"/>
    </row>
    <row r="253" spans="1:24" customFormat="1" ht="12.75" customHeight="1" x14ac:dyDescent="0.2">
      <c r="A253" s="170" t="s">
        <v>1273</v>
      </c>
      <c r="B253" s="145" t="s">
        <v>2432</v>
      </c>
      <c r="C253" s="185" t="s">
        <v>1273</v>
      </c>
      <c r="D253" s="270">
        <v>0</v>
      </c>
      <c r="E253" s="270">
        <v>0</v>
      </c>
      <c r="F253" s="243" t="str">
        <f t="shared" si="8"/>
        <v>-</v>
      </c>
      <c r="G253" s="244"/>
      <c r="H253" s="244"/>
      <c r="I253" s="244"/>
      <c r="J253" s="244"/>
      <c r="K253" s="244"/>
      <c r="L253" s="244"/>
      <c r="M253" s="244"/>
      <c r="N253" s="244"/>
      <c r="O253" s="244"/>
      <c r="P253" s="244"/>
      <c r="Q253" s="244"/>
      <c r="R253" s="244"/>
      <c r="S253" s="244"/>
      <c r="T253" s="244"/>
      <c r="U253" s="244"/>
      <c r="V253" s="244"/>
      <c r="W253" s="244"/>
      <c r="X253" s="244"/>
    </row>
    <row r="254" spans="1:24" customFormat="1" ht="12.75" customHeight="1" x14ac:dyDescent="0.2">
      <c r="A254" s="170" t="s">
        <v>2433</v>
      </c>
      <c r="B254" s="145" t="s">
        <v>2434</v>
      </c>
      <c r="C254" s="185" t="s">
        <v>2433</v>
      </c>
      <c r="D254" s="270" t="s">
        <v>3449</v>
      </c>
      <c r="E254" s="270">
        <v>0</v>
      </c>
      <c r="F254" s="243"/>
      <c r="G254" s="244"/>
      <c r="H254" s="244"/>
      <c r="I254" s="244"/>
      <c r="J254" s="244"/>
      <c r="K254" s="244"/>
      <c r="L254" s="244"/>
      <c r="M254" s="244"/>
      <c r="N254" s="244"/>
      <c r="O254" s="244"/>
      <c r="P254" s="244"/>
      <c r="Q254" s="244"/>
      <c r="R254" s="244"/>
      <c r="S254" s="244"/>
      <c r="T254" s="244"/>
      <c r="U254" s="244"/>
      <c r="V254" s="244"/>
      <c r="W254" s="244"/>
      <c r="X254" s="244"/>
    </row>
    <row r="255" spans="1:24" customFormat="1" ht="12.75" customHeight="1" x14ac:dyDescent="0.2">
      <c r="A255" s="170" t="s">
        <v>627</v>
      </c>
      <c r="B255" s="145" t="s">
        <v>2435</v>
      </c>
      <c r="C255" s="185" t="s">
        <v>627</v>
      </c>
      <c r="D255" s="270">
        <v>565300.72</v>
      </c>
      <c r="E255" s="270">
        <v>370806</v>
      </c>
      <c r="F255" s="243">
        <f t="shared" si="8"/>
        <v>65.594468020490055</v>
      </c>
      <c r="G255" s="244"/>
      <c r="H255" s="244"/>
      <c r="I255" s="244"/>
      <c r="J255" s="244"/>
      <c r="K255" s="244"/>
      <c r="L255" s="244"/>
      <c r="M255" s="244"/>
      <c r="N255" s="244"/>
      <c r="O255" s="244"/>
      <c r="P255" s="244"/>
      <c r="Q255" s="244"/>
      <c r="R255" s="244"/>
      <c r="S255" s="244"/>
      <c r="T255" s="244"/>
      <c r="U255" s="244"/>
      <c r="V255" s="244"/>
      <c r="W255" s="244"/>
      <c r="X255" s="244"/>
    </row>
    <row r="256" spans="1:24" customFormat="1" ht="12.75" customHeight="1" x14ac:dyDescent="0.2">
      <c r="A256" s="170" t="s">
        <v>827</v>
      </c>
      <c r="B256" s="145" t="s">
        <v>2436</v>
      </c>
      <c r="C256" s="185" t="s">
        <v>827</v>
      </c>
      <c r="D256" s="270">
        <v>7781.45</v>
      </c>
      <c r="E256" s="270">
        <v>1433.22</v>
      </c>
      <c r="F256" s="243">
        <f t="shared" si="8"/>
        <v>18.418418161139634</v>
      </c>
      <c r="G256" s="244"/>
      <c r="H256" s="244"/>
      <c r="I256" s="244"/>
      <c r="J256" s="244"/>
      <c r="K256" s="244"/>
      <c r="L256" s="244"/>
      <c r="M256" s="244"/>
      <c r="N256" s="244"/>
      <c r="O256" s="244"/>
      <c r="P256" s="244"/>
      <c r="Q256" s="244"/>
      <c r="R256" s="244"/>
      <c r="S256" s="244"/>
      <c r="T256" s="244"/>
      <c r="U256" s="244"/>
      <c r="V256" s="244"/>
      <c r="W256" s="244"/>
      <c r="X256" s="244"/>
    </row>
    <row r="257" spans="1:24" customFormat="1" ht="12.75" customHeight="1" x14ac:dyDescent="0.2">
      <c r="A257" s="170" t="s">
        <v>2437</v>
      </c>
      <c r="B257" s="145" t="s">
        <v>2438</v>
      </c>
      <c r="C257" s="185" t="s">
        <v>2437</v>
      </c>
      <c r="D257" s="270">
        <v>0</v>
      </c>
      <c r="E257" s="270">
        <v>0</v>
      </c>
      <c r="F257" s="243" t="str">
        <f t="shared" si="8"/>
        <v>-</v>
      </c>
      <c r="G257" s="244"/>
      <c r="H257" s="244"/>
      <c r="I257" s="244"/>
      <c r="J257" s="244"/>
      <c r="K257" s="244"/>
      <c r="L257" s="244"/>
      <c r="M257" s="244"/>
      <c r="N257" s="244"/>
      <c r="O257" s="244"/>
      <c r="P257" s="244"/>
      <c r="Q257" s="244"/>
      <c r="R257" s="244"/>
      <c r="S257" s="244"/>
      <c r="T257" s="244"/>
      <c r="U257" s="244"/>
      <c r="V257" s="244"/>
      <c r="W257" s="244"/>
      <c r="X257" s="244"/>
    </row>
    <row r="258" spans="1:24" customFormat="1" ht="12.75" customHeight="1" x14ac:dyDescent="0.2">
      <c r="A258" s="170" t="s">
        <v>2439</v>
      </c>
      <c r="B258" s="145" t="s">
        <v>2440</v>
      </c>
      <c r="C258" s="185" t="s">
        <v>2439</v>
      </c>
      <c r="D258" s="272">
        <v>0</v>
      </c>
      <c r="E258" s="272">
        <v>0</v>
      </c>
      <c r="F258" s="243" t="str">
        <f t="shared" si="8"/>
        <v>-</v>
      </c>
      <c r="G258" s="244"/>
      <c r="H258" s="244"/>
      <c r="I258" s="244"/>
      <c r="J258" s="244"/>
      <c r="K258" s="244"/>
      <c r="L258" s="244"/>
      <c r="M258" s="244"/>
      <c r="N258" s="244"/>
      <c r="O258" s="244"/>
      <c r="P258" s="244"/>
      <c r="Q258" s="244"/>
      <c r="R258" s="244"/>
      <c r="S258" s="244"/>
      <c r="T258" s="244"/>
      <c r="U258" s="244"/>
      <c r="V258" s="244"/>
      <c r="W258" s="244"/>
      <c r="X258" s="244"/>
    </row>
    <row r="259" spans="1:24" customFormat="1" ht="12.75" customHeight="1" x14ac:dyDescent="0.2">
      <c r="A259" s="170" t="s">
        <v>2441</v>
      </c>
      <c r="B259" s="145" t="s">
        <v>2442</v>
      </c>
      <c r="C259" s="185" t="s">
        <v>2441</v>
      </c>
      <c r="D259" s="272">
        <f>D260</f>
        <v>2224398.19</v>
      </c>
      <c r="E259" s="272">
        <f>E260</f>
        <v>1416738.9</v>
      </c>
      <c r="F259" s="243">
        <f t="shared" si="8"/>
        <v>63.690885308623635</v>
      </c>
      <c r="G259" s="244"/>
      <c r="H259" s="244"/>
      <c r="I259" s="244"/>
      <c r="J259" s="244"/>
      <c r="K259" s="244"/>
      <c r="L259" s="244"/>
      <c r="M259" s="244"/>
      <c r="N259" s="244"/>
      <c r="O259" s="244"/>
      <c r="P259" s="244"/>
      <c r="Q259" s="244"/>
      <c r="R259" s="244"/>
      <c r="S259" s="244"/>
      <c r="T259" s="244"/>
      <c r="U259" s="244"/>
      <c r="V259" s="244"/>
      <c r="W259" s="244"/>
      <c r="X259" s="244"/>
    </row>
    <row r="260" spans="1:24" customFormat="1" ht="12.75" customHeight="1" x14ac:dyDescent="0.2">
      <c r="A260" s="250" t="s">
        <v>2443</v>
      </c>
      <c r="B260" s="251" t="s">
        <v>2444</v>
      </c>
      <c r="C260" s="185" t="s">
        <v>2443</v>
      </c>
      <c r="D260" s="273">
        <v>2224398.19</v>
      </c>
      <c r="E260" s="273">
        <v>1416738.9</v>
      </c>
      <c r="F260" s="252">
        <f t="shared" si="8"/>
        <v>63.690885308623635</v>
      </c>
      <c r="G260" s="244"/>
      <c r="H260" s="244"/>
      <c r="I260" s="244"/>
      <c r="J260" s="244"/>
      <c r="K260" s="244"/>
      <c r="L260" s="244"/>
      <c r="M260" s="244"/>
      <c r="N260" s="244"/>
      <c r="O260" s="244"/>
      <c r="P260" s="244"/>
      <c r="Q260" s="244"/>
      <c r="R260" s="244"/>
      <c r="S260" s="244"/>
      <c r="T260" s="244"/>
      <c r="U260" s="244"/>
      <c r="V260" s="244"/>
      <c r="W260" s="244"/>
      <c r="X260" s="244"/>
    </row>
    <row r="261" spans="1:24" customFormat="1" ht="20.100000000000001" customHeight="1" x14ac:dyDescent="0.2">
      <c r="A261" s="330" t="s">
        <v>1293</v>
      </c>
      <c r="B261" s="331"/>
      <c r="C261" s="253"/>
      <c r="D261" s="274"/>
      <c r="E261" s="275"/>
      <c r="F261" s="254"/>
      <c r="G261" s="244"/>
      <c r="H261" s="244"/>
      <c r="I261" s="244"/>
      <c r="J261" s="244"/>
      <c r="K261" s="244"/>
      <c r="L261" s="244"/>
      <c r="M261" s="244"/>
      <c r="N261" s="244"/>
      <c r="O261" s="244"/>
      <c r="P261" s="244"/>
      <c r="Q261" s="244"/>
      <c r="R261" s="244"/>
      <c r="S261" s="244"/>
      <c r="T261" s="244"/>
      <c r="U261" s="244"/>
      <c r="V261" s="244"/>
      <c r="W261" s="244"/>
      <c r="X261" s="244"/>
    </row>
    <row r="262" spans="1:24" customFormat="1" ht="12.75" customHeight="1" x14ac:dyDescent="0.2">
      <c r="A262" s="170" t="s">
        <v>2445</v>
      </c>
      <c r="B262" s="145" t="s">
        <v>2446</v>
      </c>
      <c r="C262" s="185" t="s">
        <v>2447</v>
      </c>
      <c r="D262" s="270">
        <v>0</v>
      </c>
      <c r="E262" s="270">
        <v>0</v>
      </c>
      <c r="F262" s="243" t="str">
        <f t="shared" ref="F262:F293" si="9">IF(D262&gt;0,IF(E262/D262&gt;=100,"&gt;&gt;100",E262/D262*100),"-")</f>
        <v>-</v>
      </c>
      <c r="G262" s="244"/>
      <c r="H262" s="244"/>
      <c r="I262" s="244"/>
      <c r="J262" s="244"/>
      <c r="K262" s="244"/>
      <c r="L262" s="244"/>
      <c r="M262" s="244"/>
      <c r="N262" s="244"/>
      <c r="O262" s="244"/>
      <c r="P262" s="244"/>
      <c r="Q262" s="244"/>
      <c r="R262" s="244"/>
      <c r="S262" s="244"/>
      <c r="T262" s="244"/>
      <c r="U262" s="244"/>
      <c r="V262" s="244"/>
      <c r="W262" s="244"/>
      <c r="X262" s="244"/>
    </row>
    <row r="263" spans="1:24" customFormat="1" ht="12.75" customHeight="1" x14ac:dyDescent="0.2">
      <c r="A263" s="170" t="s">
        <v>2445</v>
      </c>
      <c r="B263" s="145" t="s">
        <v>2448</v>
      </c>
      <c r="C263" s="185" t="s">
        <v>2449</v>
      </c>
      <c r="D263" s="270">
        <v>0</v>
      </c>
      <c r="E263" s="270">
        <v>0</v>
      </c>
      <c r="F263" s="243" t="str">
        <f t="shared" si="9"/>
        <v>-</v>
      </c>
      <c r="G263" s="244"/>
      <c r="H263" s="244"/>
      <c r="I263" s="244"/>
      <c r="J263" s="244"/>
      <c r="K263" s="244"/>
      <c r="L263" s="244"/>
      <c r="M263" s="244"/>
      <c r="N263" s="244"/>
      <c r="O263" s="244"/>
      <c r="P263" s="244"/>
      <c r="Q263" s="244"/>
      <c r="R263" s="244"/>
      <c r="S263" s="244"/>
      <c r="T263" s="244"/>
      <c r="U263" s="244"/>
      <c r="V263" s="244"/>
      <c r="W263" s="244"/>
      <c r="X263" s="244"/>
    </row>
    <row r="264" spans="1:24" customFormat="1" ht="12.75" customHeight="1" x14ac:dyDescent="0.2">
      <c r="A264" s="170" t="s">
        <v>2450</v>
      </c>
      <c r="B264" s="145" t="s">
        <v>2451</v>
      </c>
      <c r="C264" s="185" t="s">
        <v>2452</v>
      </c>
      <c r="D264" s="270">
        <v>1374979.69</v>
      </c>
      <c r="E264" s="270">
        <v>1110700.25</v>
      </c>
      <c r="F264" s="243">
        <f t="shared" si="9"/>
        <v>80.779393185073161</v>
      </c>
      <c r="G264" s="244"/>
      <c r="H264" s="244"/>
      <c r="I264" s="244"/>
      <c r="J264" s="244"/>
      <c r="K264" s="244"/>
      <c r="L264" s="244"/>
      <c r="M264" s="244"/>
      <c r="N264" s="244"/>
      <c r="O264" s="244"/>
      <c r="P264" s="244"/>
      <c r="Q264" s="244"/>
      <c r="R264" s="244"/>
      <c r="S264" s="244"/>
      <c r="T264" s="244"/>
      <c r="U264" s="244"/>
      <c r="V264" s="244"/>
      <c r="W264" s="244"/>
      <c r="X264" s="244"/>
    </row>
    <row r="265" spans="1:24" customFormat="1" ht="12.75" customHeight="1" x14ac:dyDescent="0.2">
      <c r="A265" s="170" t="s">
        <v>2450</v>
      </c>
      <c r="B265" s="145" t="s">
        <v>2453</v>
      </c>
      <c r="C265" s="185" t="s">
        <v>2454</v>
      </c>
      <c r="D265" s="270">
        <v>1714.44</v>
      </c>
      <c r="E265" s="270">
        <v>600.95000000000005</v>
      </c>
      <c r="F265" s="243">
        <f t="shared" si="9"/>
        <v>35.05226196308999</v>
      </c>
      <c r="G265" s="244"/>
      <c r="H265" s="244"/>
      <c r="I265" s="244"/>
      <c r="J265" s="244"/>
      <c r="K265" s="244"/>
      <c r="L265" s="244"/>
      <c r="M265" s="244"/>
      <c r="N265" s="244"/>
      <c r="O265" s="244"/>
      <c r="P265" s="244"/>
      <c r="Q265" s="244"/>
      <c r="R265" s="244"/>
      <c r="S265" s="244"/>
      <c r="T265" s="244"/>
      <c r="U265" s="244"/>
      <c r="V265" s="244"/>
      <c r="W265" s="244"/>
      <c r="X265" s="244"/>
    </row>
    <row r="266" spans="1:24" customFormat="1" ht="12.75" customHeight="1" x14ac:dyDescent="0.2">
      <c r="A266" s="170" t="s">
        <v>2455</v>
      </c>
      <c r="B266" s="145" t="s">
        <v>2456</v>
      </c>
      <c r="C266" s="185" t="s">
        <v>2457</v>
      </c>
      <c r="D266" s="270">
        <v>22364.82</v>
      </c>
      <c r="E266" s="270">
        <v>17475.560000000001</v>
      </c>
      <c r="F266" s="243">
        <f t="shared" si="9"/>
        <v>78.138612338485174</v>
      </c>
      <c r="G266" s="244"/>
      <c r="H266" s="244"/>
      <c r="I266" s="244"/>
      <c r="J266" s="244"/>
      <c r="K266" s="244"/>
      <c r="L266" s="244"/>
      <c r="M266" s="244"/>
      <c r="N266" s="244"/>
      <c r="O266" s="244"/>
      <c r="P266" s="244"/>
      <c r="Q266" s="244"/>
      <c r="R266" s="244"/>
      <c r="S266" s="244"/>
      <c r="T266" s="244"/>
      <c r="U266" s="244"/>
      <c r="V266" s="244"/>
      <c r="W266" s="244"/>
      <c r="X266" s="244"/>
    </row>
    <row r="267" spans="1:24" customFormat="1" ht="12.75" customHeight="1" x14ac:dyDescent="0.2">
      <c r="A267" s="170" t="s">
        <v>2455</v>
      </c>
      <c r="B267" s="145" t="s">
        <v>2458</v>
      </c>
      <c r="C267" s="185" t="s">
        <v>2459</v>
      </c>
      <c r="D267" s="270">
        <v>1845.91</v>
      </c>
      <c r="E267" s="270">
        <v>487.99</v>
      </c>
      <c r="F267" s="243">
        <f t="shared" si="9"/>
        <v>26.436283459106889</v>
      </c>
      <c r="G267" s="244"/>
      <c r="H267" s="244"/>
      <c r="I267" s="244"/>
      <c r="J267" s="244"/>
      <c r="K267" s="244"/>
      <c r="L267" s="244"/>
      <c r="M267" s="244"/>
      <c r="N267" s="244"/>
      <c r="O267" s="244"/>
      <c r="P267" s="244"/>
      <c r="Q267" s="244"/>
      <c r="R267" s="244"/>
      <c r="S267" s="244"/>
      <c r="T267" s="244"/>
      <c r="U267" s="244"/>
      <c r="V267" s="244"/>
      <c r="W267" s="244"/>
      <c r="X267" s="244"/>
    </row>
    <row r="268" spans="1:24" customFormat="1" ht="12.75" customHeight="1" x14ac:dyDescent="0.2">
      <c r="A268" s="170" t="s">
        <v>2460</v>
      </c>
      <c r="B268" s="145" t="s">
        <v>2461</v>
      </c>
      <c r="C268" s="185" t="s">
        <v>2460</v>
      </c>
      <c r="D268" s="270">
        <v>5161.99</v>
      </c>
      <c r="E268" s="270">
        <v>8562.42</v>
      </c>
      <c r="F268" s="243">
        <f t="shared" si="9"/>
        <v>165.87440115149391</v>
      </c>
      <c r="G268" s="244"/>
      <c r="H268" s="244"/>
      <c r="I268" s="244"/>
      <c r="J268" s="244"/>
      <c r="K268" s="244"/>
      <c r="L268" s="244"/>
      <c r="M268" s="244"/>
      <c r="N268" s="244"/>
      <c r="O268" s="244"/>
      <c r="P268" s="244"/>
      <c r="Q268" s="244"/>
      <c r="R268" s="244"/>
      <c r="S268" s="244"/>
      <c r="T268" s="244"/>
      <c r="U268" s="244"/>
      <c r="V268" s="244"/>
      <c r="W268" s="244"/>
      <c r="X268" s="244"/>
    </row>
    <row r="269" spans="1:24" customFormat="1" ht="12.75" customHeight="1" x14ac:dyDescent="0.2">
      <c r="A269" s="170" t="s">
        <v>2462</v>
      </c>
      <c r="B269" s="145" t="s">
        <v>2463</v>
      </c>
      <c r="C269" s="185" t="s">
        <v>2462</v>
      </c>
      <c r="D269" s="270">
        <v>0</v>
      </c>
      <c r="E269" s="270">
        <v>0</v>
      </c>
      <c r="F269" s="243" t="str">
        <f t="shared" si="9"/>
        <v>-</v>
      </c>
      <c r="G269" s="244"/>
      <c r="H269" s="244"/>
      <c r="I269" s="244"/>
      <c r="J269" s="244"/>
      <c r="K269" s="244"/>
      <c r="L269" s="244"/>
      <c r="M269" s="244"/>
      <c r="N269" s="244"/>
      <c r="O269" s="244"/>
      <c r="P269" s="244"/>
      <c r="Q269" s="244"/>
      <c r="R269" s="244"/>
      <c r="S269" s="244"/>
      <c r="T269" s="244"/>
      <c r="U269" s="244"/>
      <c r="V269" s="244"/>
      <c r="W269" s="244"/>
      <c r="X269" s="244"/>
    </row>
    <row r="270" spans="1:24" customFormat="1" ht="12.75" customHeight="1" x14ac:dyDescent="0.2">
      <c r="A270" s="170" t="s">
        <v>2464</v>
      </c>
      <c r="B270" s="145" t="s">
        <v>2465</v>
      </c>
      <c r="C270" s="185" t="s">
        <v>2464</v>
      </c>
      <c r="D270" s="270">
        <v>0</v>
      </c>
      <c r="E270" s="270">
        <v>0</v>
      </c>
      <c r="F270" s="243" t="str">
        <f t="shared" si="9"/>
        <v>-</v>
      </c>
      <c r="G270" s="244"/>
      <c r="H270" s="244"/>
      <c r="I270" s="244"/>
      <c r="J270" s="244"/>
      <c r="K270" s="244"/>
      <c r="L270" s="244"/>
      <c r="M270" s="244"/>
      <c r="N270" s="244"/>
      <c r="O270" s="244"/>
      <c r="P270" s="244"/>
      <c r="Q270" s="244"/>
      <c r="R270" s="244"/>
      <c r="S270" s="244"/>
      <c r="T270" s="244"/>
      <c r="U270" s="244"/>
      <c r="V270" s="244"/>
      <c r="W270" s="244"/>
      <c r="X270" s="244"/>
    </row>
    <row r="271" spans="1:24" customFormat="1" ht="12.75" customHeight="1" x14ac:dyDescent="0.2">
      <c r="A271" s="170" t="s">
        <v>2466</v>
      </c>
      <c r="B271" s="145" t="s">
        <v>2467</v>
      </c>
      <c r="C271" s="185" t="s">
        <v>2466</v>
      </c>
      <c r="D271" s="270">
        <v>0</v>
      </c>
      <c r="E271" s="270">
        <v>3428.67</v>
      </c>
      <c r="F271" s="243" t="str">
        <f t="shared" si="9"/>
        <v>-</v>
      </c>
      <c r="G271" s="244"/>
      <c r="H271" s="244"/>
      <c r="I271" s="244"/>
      <c r="J271" s="244"/>
      <c r="K271" s="244"/>
      <c r="L271" s="244"/>
      <c r="M271" s="244"/>
      <c r="N271" s="244"/>
      <c r="O271" s="244"/>
      <c r="P271" s="244"/>
      <c r="Q271" s="244"/>
      <c r="R271" s="244"/>
      <c r="S271" s="244"/>
      <c r="T271" s="244"/>
      <c r="U271" s="244"/>
      <c r="V271" s="244"/>
      <c r="W271" s="244"/>
      <c r="X271" s="244"/>
    </row>
    <row r="272" spans="1:24" customFormat="1" ht="12.75" customHeight="1" x14ac:dyDescent="0.2">
      <c r="A272" s="170" t="s">
        <v>2468</v>
      </c>
      <c r="B272" s="145" t="s">
        <v>2469</v>
      </c>
      <c r="C272" s="185" t="s">
        <v>2468</v>
      </c>
      <c r="D272" s="270">
        <v>0</v>
      </c>
      <c r="E272" s="270">
        <v>0</v>
      </c>
      <c r="F272" s="243" t="str">
        <f t="shared" si="9"/>
        <v>-</v>
      </c>
      <c r="G272" s="244"/>
      <c r="H272" s="244"/>
      <c r="I272" s="244"/>
      <c r="J272" s="244"/>
      <c r="K272" s="244"/>
      <c r="L272" s="244"/>
      <c r="M272" s="244"/>
      <c r="N272" s="244"/>
      <c r="O272" s="244"/>
      <c r="P272" s="244"/>
      <c r="Q272" s="244"/>
      <c r="R272" s="244"/>
      <c r="S272" s="244"/>
      <c r="T272" s="244"/>
      <c r="U272" s="244"/>
      <c r="V272" s="244"/>
      <c r="W272" s="244"/>
      <c r="X272" s="244"/>
    </row>
    <row r="273" spans="1:24" customFormat="1" ht="24" customHeight="1" x14ac:dyDescent="0.2">
      <c r="A273" s="170" t="s">
        <v>2470</v>
      </c>
      <c r="B273" s="145" t="s">
        <v>2471</v>
      </c>
      <c r="C273" s="185" t="s">
        <v>2470</v>
      </c>
      <c r="D273" s="270">
        <v>689.42</v>
      </c>
      <c r="E273" s="270">
        <v>22061.15</v>
      </c>
      <c r="F273" s="243">
        <f t="shared" si="9"/>
        <v>3199.9579356560594</v>
      </c>
      <c r="G273" s="244"/>
      <c r="H273" s="244"/>
      <c r="I273" s="244"/>
      <c r="J273" s="244"/>
      <c r="K273" s="244"/>
      <c r="L273" s="244"/>
      <c r="M273" s="244"/>
      <c r="N273" s="244"/>
      <c r="O273" s="244"/>
      <c r="P273" s="244"/>
      <c r="Q273" s="244"/>
      <c r="R273" s="244"/>
      <c r="S273" s="244"/>
      <c r="T273" s="244"/>
      <c r="U273" s="244"/>
      <c r="V273" s="244"/>
      <c r="W273" s="244"/>
      <c r="X273" s="244"/>
    </row>
    <row r="274" spans="1:24" customFormat="1" ht="24" customHeight="1" x14ac:dyDescent="0.2">
      <c r="A274" s="170" t="s">
        <v>2472</v>
      </c>
      <c r="B274" s="145" t="s">
        <v>2473</v>
      </c>
      <c r="C274" s="185" t="s">
        <v>2472</v>
      </c>
      <c r="D274" s="270">
        <v>0</v>
      </c>
      <c r="E274" s="270">
        <v>0</v>
      </c>
      <c r="F274" s="243" t="str">
        <f t="shared" si="9"/>
        <v>-</v>
      </c>
      <c r="G274" s="244"/>
      <c r="H274" s="244"/>
      <c r="I274" s="244"/>
      <c r="J274" s="244"/>
      <c r="K274" s="244"/>
      <c r="L274" s="244"/>
      <c r="M274" s="244"/>
      <c r="N274" s="244"/>
      <c r="O274" s="244"/>
      <c r="P274" s="244"/>
      <c r="Q274" s="244"/>
      <c r="R274" s="244"/>
      <c r="S274" s="244"/>
      <c r="T274" s="244"/>
      <c r="U274" s="244"/>
      <c r="V274" s="244"/>
      <c r="W274" s="244"/>
      <c r="X274" s="244"/>
    </row>
    <row r="275" spans="1:24" customFormat="1" ht="24" customHeight="1" x14ac:dyDescent="0.2">
      <c r="A275" s="170" t="s">
        <v>2474</v>
      </c>
      <c r="B275" s="145" t="s">
        <v>2475</v>
      </c>
      <c r="C275" s="185" t="s">
        <v>2474</v>
      </c>
      <c r="D275" s="270">
        <v>0</v>
      </c>
      <c r="E275" s="270">
        <v>0</v>
      </c>
      <c r="F275" s="243" t="str">
        <f t="shared" si="9"/>
        <v>-</v>
      </c>
      <c r="G275" s="244"/>
      <c r="H275" s="244"/>
      <c r="I275" s="244"/>
      <c r="J275" s="244"/>
      <c r="K275" s="244"/>
      <c r="L275" s="244"/>
      <c r="M275" s="244"/>
      <c r="N275" s="244"/>
      <c r="O275" s="244"/>
      <c r="P275" s="244"/>
      <c r="Q275" s="244"/>
      <c r="R275" s="244"/>
      <c r="S275" s="244"/>
      <c r="T275" s="244"/>
      <c r="U275" s="244"/>
      <c r="V275" s="244"/>
      <c r="W275" s="244"/>
      <c r="X275" s="244"/>
    </row>
    <row r="276" spans="1:24" customFormat="1" ht="24" customHeight="1" x14ac:dyDescent="0.2">
      <c r="A276" s="170" t="s">
        <v>2476</v>
      </c>
      <c r="B276" s="145" t="s">
        <v>2477</v>
      </c>
      <c r="C276" s="185" t="s">
        <v>2476</v>
      </c>
      <c r="D276" s="270">
        <v>0</v>
      </c>
      <c r="E276" s="270">
        <v>0</v>
      </c>
      <c r="F276" s="243" t="str">
        <f t="shared" si="9"/>
        <v>-</v>
      </c>
      <c r="G276" s="244"/>
      <c r="H276" s="244"/>
      <c r="I276" s="244"/>
      <c r="J276" s="244"/>
      <c r="K276" s="244"/>
      <c r="L276" s="244"/>
      <c r="M276" s="244"/>
      <c r="N276" s="244"/>
      <c r="O276" s="244"/>
      <c r="P276" s="244"/>
      <c r="Q276" s="244"/>
      <c r="R276" s="244"/>
      <c r="S276" s="244"/>
      <c r="T276" s="244"/>
      <c r="U276" s="244"/>
      <c r="V276" s="244"/>
      <c r="W276" s="244"/>
      <c r="X276" s="244"/>
    </row>
    <row r="277" spans="1:24" customFormat="1" ht="24" customHeight="1" x14ac:dyDescent="0.2">
      <c r="A277" s="170" t="s">
        <v>2478</v>
      </c>
      <c r="B277" s="145" t="s">
        <v>2479</v>
      </c>
      <c r="C277" s="185" t="s">
        <v>2478</v>
      </c>
      <c r="D277" s="270">
        <v>0</v>
      </c>
      <c r="E277" s="270">
        <v>0</v>
      </c>
      <c r="F277" s="243" t="str">
        <f t="shared" si="9"/>
        <v>-</v>
      </c>
      <c r="G277" s="244"/>
      <c r="H277" s="244"/>
      <c r="I277" s="244"/>
      <c r="J277" s="244"/>
      <c r="K277" s="244"/>
      <c r="L277" s="244"/>
      <c r="M277" s="244"/>
      <c r="N277" s="244"/>
      <c r="O277" s="244"/>
      <c r="P277" s="244"/>
      <c r="Q277" s="244"/>
      <c r="R277" s="244"/>
      <c r="S277" s="244"/>
      <c r="T277" s="244"/>
      <c r="U277" s="244"/>
      <c r="V277" s="244"/>
      <c r="W277" s="244"/>
      <c r="X277" s="244"/>
    </row>
    <row r="278" spans="1:24" customFormat="1" ht="24" customHeight="1" x14ac:dyDescent="0.2">
      <c r="A278" s="170" t="s">
        <v>2480</v>
      </c>
      <c r="B278" s="145" t="s">
        <v>2481</v>
      </c>
      <c r="C278" s="185" t="s">
        <v>2480</v>
      </c>
      <c r="D278" s="270">
        <v>0</v>
      </c>
      <c r="E278" s="270">
        <v>0</v>
      </c>
      <c r="F278" s="243" t="str">
        <f t="shared" si="9"/>
        <v>-</v>
      </c>
      <c r="G278" s="244"/>
      <c r="H278" s="244"/>
      <c r="I278" s="244"/>
      <c r="J278" s="244"/>
      <c r="K278" s="244"/>
      <c r="L278" s="244"/>
      <c r="M278" s="244"/>
      <c r="N278" s="244"/>
      <c r="O278" s="244"/>
      <c r="P278" s="244"/>
      <c r="Q278" s="244"/>
      <c r="R278" s="244"/>
      <c r="S278" s="244"/>
      <c r="T278" s="244"/>
      <c r="U278" s="244"/>
      <c r="V278" s="244"/>
      <c r="W278" s="244"/>
      <c r="X278" s="244"/>
    </row>
    <row r="279" spans="1:24" customFormat="1" ht="24" customHeight="1" x14ac:dyDescent="0.2">
      <c r="A279" s="170" t="s">
        <v>2482</v>
      </c>
      <c r="B279" s="145" t="s">
        <v>2483</v>
      </c>
      <c r="C279" s="185" t="s">
        <v>2482</v>
      </c>
      <c r="D279" s="270">
        <v>0</v>
      </c>
      <c r="E279" s="270">
        <v>0</v>
      </c>
      <c r="F279" s="243" t="str">
        <f t="shared" si="9"/>
        <v>-</v>
      </c>
      <c r="G279" s="244"/>
      <c r="H279" s="244"/>
      <c r="I279" s="244"/>
      <c r="J279" s="244"/>
      <c r="K279" s="244"/>
      <c r="L279" s="244"/>
      <c r="M279" s="244"/>
      <c r="N279" s="244"/>
      <c r="O279" s="244"/>
      <c r="P279" s="244"/>
      <c r="Q279" s="244"/>
      <c r="R279" s="244"/>
      <c r="S279" s="244"/>
      <c r="T279" s="244"/>
      <c r="U279" s="244"/>
      <c r="V279" s="244"/>
      <c r="W279" s="244"/>
      <c r="X279" s="244"/>
    </row>
    <row r="280" spans="1:24" customFormat="1" ht="24" customHeight="1" x14ac:dyDescent="0.2">
      <c r="A280" s="170" t="s">
        <v>2484</v>
      </c>
      <c r="B280" s="145" t="s">
        <v>2485</v>
      </c>
      <c r="C280" s="185" t="s">
        <v>2484</v>
      </c>
      <c r="D280" s="270">
        <v>0</v>
      </c>
      <c r="E280" s="270">
        <v>0</v>
      </c>
      <c r="F280" s="243" t="str">
        <f t="shared" si="9"/>
        <v>-</v>
      </c>
      <c r="G280" s="244"/>
      <c r="H280" s="244"/>
      <c r="I280" s="244"/>
      <c r="J280" s="244"/>
      <c r="K280" s="244"/>
      <c r="L280" s="244"/>
      <c r="M280" s="244"/>
      <c r="N280" s="244"/>
      <c r="O280" s="244"/>
      <c r="P280" s="244"/>
      <c r="Q280" s="244"/>
      <c r="R280" s="244"/>
      <c r="S280" s="244"/>
      <c r="T280" s="244"/>
      <c r="U280" s="244"/>
      <c r="V280" s="244"/>
      <c r="W280" s="244"/>
      <c r="X280" s="244"/>
    </row>
    <row r="281" spans="1:24" customFormat="1" ht="24" customHeight="1" x14ac:dyDescent="0.2">
      <c r="A281" s="170" t="s">
        <v>2486</v>
      </c>
      <c r="B281" s="145" t="s">
        <v>2487</v>
      </c>
      <c r="C281" s="185" t="s">
        <v>2486</v>
      </c>
      <c r="D281" s="270">
        <v>0</v>
      </c>
      <c r="E281" s="270">
        <v>0</v>
      </c>
      <c r="F281" s="243" t="str">
        <f t="shared" si="9"/>
        <v>-</v>
      </c>
      <c r="G281" s="244"/>
      <c r="H281" s="244"/>
      <c r="I281" s="244"/>
      <c r="J281" s="244"/>
      <c r="K281" s="244"/>
      <c r="L281" s="244"/>
      <c r="M281" s="244"/>
      <c r="N281" s="244"/>
      <c r="O281" s="244"/>
      <c r="P281" s="244"/>
      <c r="Q281" s="244"/>
      <c r="R281" s="244"/>
      <c r="S281" s="244"/>
      <c r="T281" s="244"/>
      <c r="U281" s="244"/>
      <c r="V281" s="244"/>
      <c r="W281" s="244"/>
      <c r="X281" s="244"/>
    </row>
    <row r="282" spans="1:24" customFormat="1" ht="24" customHeight="1" x14ac:dyDescent="0.2">
      <c r="A282" s="170" t="s">
        <v>2488</v>
      </c>
      <c r="B282" s="145" t="s">
        <v>2489</v>
      </c>
      <c r="C282" s="185" t="s">
        <v>2488</v>
      </c>
      <c r="D282" s="270">
        <v>0</v>
      </c>
      <c r="E282" s="270">
        <v>0</v>
      </c>
      <c r="F282" s="243" t="str">
        <f t="shared" si="9"/>
        <v>-</v>
      </c>
      <c r="G282" s="244"/>
      <c r="H282" s="244"/>
      <c r="I282" s="244"/>
      <c r="J282" s="244"/>
      <c r="K282" s="244"/>
      <c r="L282" s="244"/>
      <c r="M282" s="244"/>
      <c r="N282" s="244"/>
      <c r="O282" s="244"/>
      <c r="P282" s="244"/>
      <c r="Q282" s="244"/>
      <c r="R282" s="244"/>
      <c r="S282" s="244"/>
      <c r="T282" s="244"/>
      <c r="U282" s="244"/>
      <c r="V282" s="244"/>
      <c r="W282" s="244"/>
      <c r="X282" s="244"/>
    </row>
    <row r="283" spans="1:24" customFormat="1" ht="24" customHeight="1" x14ac:dyDescent="0.2">
      <c r="A283" s="170" t="s">
        <v>2490</v>
      </c>
      <c r="B283" s="145" t="s">
        <v>2491</v>
      </c>
      <c r="C283" s="185" t="s">
        <v>2490</v>
      </c>
      <c r="D283" s="270">
        <v>0</v>
      </c>
      <c r="E283" s="270">
        <v>0</v>
      </c>
      <c r="F283" s="243" t="str">
        <f t="shared" si="9"/>
        <v>-</v>
      </c>
      <c r="G283" s="244"/>
      <c r="H283" s="244"/>
      <c r="I283" s="244"/>
      <c r="J283" s="244"/>
      <c r="K283" s="244"/>
      <c r="L283" s="244"/>
      <c r="M283" s="244"/>
      <c r="N283" s="244"/>
      <c r="O283" s="244"/>
      <c r="P283" s="244"/>
      <c r="Q283" s="244"/>
      <c r="R283" s="244"/>
      <c r="S283" s="244"/>
      <c r="T283" s="244"/>
      <c r="U283" s="244"/>
      <c r="V283" s="244"/>
      <c r="W283" s="244"/>
      <c r="X283" s="244"/>
    </row>
    <row r="284" spans="1:24" customFormat="1" ht="24" customHeight="1" x14ac:dyDescent="0.2">
      <c r="A284" s="170" t="s">
        <v>2492</v>
      </c>
      <c r="B284" s="145" t="s">
        <v>2493</v>
      </c>
      <c r="C284" s="185" t="s">
        <v>2492</v>
      </c>
      <c r="D284" s="270">
        <v>0</v>
      </c>
      <c r="E284" s="270">
        <v>0</v>
      </c>
      <c r="F284" s="243" t="str">
        <f t="shared" si="9"/>
        <v>-</v>
      </c>
      <c r="G284" s="244"/>
      <c r="H284" s="244"/>
      <c r="I284" s="244"/>
      <c r="J284" s="244"/>
      <c r="K284" s="244"/>
      <c r="L284" s="244"/>
      <c r="M284" s="244"/>
      <c r="N284" s="244"/>
      <c r="O284" s="244"/>
      <c r="P284" s="244"/>
      <c r="Q284" s="244"/>
      <c r="R284" s="244"/>
      <c r="S284" s="244"/>
      <c r="T284" s="244"/>
      <c r="U284" s="244"/>
      <c r="V284" s="244"/>
      <c r="W284" s="244"/>
      <c r="X284" s="244"/>
    </row>
    <row r="285" spans="1:24" customFormat="1" ht="24" customHeight="1" x14ac:dyDescent="0.2">
      <c r="A285" s="170" t="s">
        <v>2494</v>
      </c>
      <c r="B285" s="145" t="s">
        <v>2495</v>
      </c>
      <c r="C285" s="185" t="s">
        <v>2494</v>
      </c>
      <c r="D285" s="270">
        <v>0</v>
      </c>
      <c r="E285" s="270">
        <v>0</v>
      </c>
      <c r="F285" s="243" t="str">
        <f t="shared" si="9"/>
        <v>-</v>
      </c>
      <c r="G285" s="244"/>
      <c r="H285" s="244"/>
      <c r="I285" s="244"/>
      <c r="J285" s="244"/>
      <c r="K285" s="244"/>
      <c r="L285" s="244"/>
      <c r="M285" s="244"/>
      <c r="N285" s="244"/>
      <c r="O285" s="244"/>
      <c r="P285" s="244"/>
      <c r="Q285" s="244"/>
      <c r="R285" s="244"/>
      <c r="S285" s="244"/>
      <c r="T285" s="244"/>
      <c r="U285" s="244"/>
      <c r="V285" s="244"/>
      <c r="W285" s="244"/>
      <c r="X285" s="244"/>
    </row>
    <row r="286" spans="1:24" customFormat="1" ht="24" customHeight="1" x14ac:dyDescent="0.2">
      <c r="A286" s="170" t="s">
        <v>2496</v>
      </c>
      <c r="B286" s="145" t="s">
        <v>2497</v>
      </c>
      <c r="C286" s="185" t="s">
        <v>2496</v>
      </c>
      <c r="D286" s="270">
        <v>0</v>
      </c>
      <c r="E286" s="270">
        <v>0</v>
      </c>
      <c r="F286" s="243" t="str">
        <f t="shared" si="9"/>
        <v>-</v>
      </c>
      <c r="G286" s="244"/>
      <c r="H286" s="244"/>
      <c r="I286" s="244"/>
      <c r="J286" s="244"/>
      <c r="K286" s="244"/>
      <c r="L286" s="244"/>
      <c r="M286" s="244"/>
      <c r="N286" s="244"/>
      <c r="O286" s="244"/>
      <c r="P286" s="244"/>
      <c r="Q286" s="244"/>
      <c r="R286" s="244"/>
      <c r="S286" s="244"/>
      <c r="T286" s="244"/>
      <c r="U286" s="244"/>
      <c r="V286" s="244"/>
      <c r="W286" s="244"/>
      <c r="X286" s="244"/>
    </row>
    <row r="287" spans="1:24" customFormat="1" ht="12.75" customHeight="1" x14ac:dyDescent="0.2">
      <c r="A287" s="170" t="s">
        <v>2498</v>
      </c>
      <c r="B287" s="145" t="s">
        <v>2499</v>
      </c>
      <c r="C287" s="185" t="s">
        <v>2500</v>
      </c>
      <c r="D287" s="270"/>
      <c r="E287" s="270"/>
      <c r="F287" s="243" t="str">
        <f t="shared" si="9"/>
        <v>-</v>
      </c>
      <c r="G287" s="244"/>
      <c r="H287" s="244"/>
      <c r="I287" s="244"/>
      <c r="J287" s="244"/>
      <c r="K287" s="244"/>
      <c r="L287" s="244"/>
      <c r="M287" s="244"/>
      <c r="N287" s="244"/>
      <c r="O287" s="244"/>
      <c r="P287" s="244"/>
      <c r="Q287" s="244"/>
      <c r="R287" s="244"/>
      <c r="S287" s="244"/>
      <c r="T287" s="244"/>
      <c r="U287" s="244"/>
      <c r="V287" s="244"/>
      <c r="W287" s="244"/>
      <c r="X287" s="244"/>
    </row>
    <row r="288" spans="1:24" customFormat="1" ht="12.75" customHeight="1" x14ac:dyDescent="0.2">
      <c r="A288" s="170" t="s">
        <v>2498</v>
      </c>
      <c r="B288" s="145" t="s">
        <v>2501</v>
      </c>
      <c r="C288" s="185" t="s">
        <v>2502</v>
      </c>
      <c r="D288" s="270">
        <v>446089.51</v>
      </c>
      <c r="E288" s="270">
        <v>422296.95</v>
      </c>
      <c r="F288" s="243">
        <f t="shared" si="9"/>
        <v>94.666415715536559</v>
      </c>
      <c r="G288" s="244"/>
      <c r="H288" s="244"/>
      <c r="I288" s="244"/>
      <c r="J288" s="244"/>
      <c r="K288" s="244"/>
      <c r="L288" s="244"/>
      <c r="M288" s="244"/>
      <c r="N288" s="244"/>
      <c r="O288" s="244"/>
      <c r="P288" s="244"/>
      <c r="Q288" s="244"/>
      <c r="R288" s="244"/>
      <c r="S288" s="244"/>
      <c r="T288" s="244"/>
      <c r="U288" s="244"/>
      <c r="V288" s="244"/>
      <c r="W288" s="244"/>
      <c r="X288" s="244"/>
    </row>
    <row r="289" spans="1:24" customFormat="1" ht="12.75" customHeight="1" x14ac:dyDescent="0.2">
      <c r="A289" s="170" t="s">
        <v>2503</v>
      </c>
      <c r="B289" s="145" t="s">
        <v>2504</v>
      </c>
      <c r="C289" s="185" t="s">
        <v>2505</v>
      </c>
      <c r="D289" s="270"/>
      <c r="E289" s="270"/>
      <c r="F289" s="243" t="str">
        <f t="shared" si="9"/>
        <v>-</v>
      </c>
      <c r="G289" s="244"/>
      <c r="H289" s="244"/>
      <c r="I289" s="244"/>
      <c r="J289" s="244"/>
      <c r="K289" s="244"/>
      <c r="L289" s="244"/>
      <c r="M289" s="244"/>
      <c r="N289" s="244"/>
      <c r="O289" s="244"/>
      <c r="P289" s="244"/>
      <c r="Q289" s="244"/>
      <c r="R289" s="244"/>
      <c r="S289" s="244"/>
      <c r="T289" s="244"/>
      <c r="U289" s="244"/>
      <c r="V289" s="244"/>
      <c r="W289" s="244"/>
      <c r="X289" s="244"/>
    </row>
    <row r="290" spans="1:24" customFormat="1" ht="12.75" customHeight="1" x14ac:dyDescent="0.2">
      <c r="A290" s="170" t="s">
        <v>2503</v>
      </c>
      <c r="B290" s="145" t="s">
        <v>2506</v>
      </c>
      <c r="C290" s="185" t="s">
        <v>2507</v>
      </c>
      <c r="D290" s="270">
        <v>313745.73</v>
      </c>
      <c r="E290" s="270">
        <v>106582.98</v>
      </c>
      <c r="F290" s="243">
        <f t="shared" si="9"/>
        <v>33.971133248570432</v>
      </c>
      <c r="G290" s="244"/>
      <c r="H290" s="244"/>
      <c r="I290" s="244"/>
      <c r="J290" s="244"/>
      <c r="K290" s="244"/>
      <c r="L290" s="244"/>
      <c r="M290" s="244"/>
      <c r="N290" s="244"/>
      <c r="O290" s="244"/>
      <c r="P290" s="244"/>
      <c r="Q290" s="244"/>
      <c r="R290" s="244"/>
      <c r="S290" s="244"/>
      <c r="T290" s="244"/>
      <c r="U290" s="244"/>
      <c r="V290" s="244"/>
      <c r="W290" s="244"/>
      <c r="X290" s="244"/>
    </row>
    <row r="291" spans="1:24" customFormat="1" ht="12.75" customHeight="1" x14ac:dyDescent="0.2">
      <c r="A291" s="170" t="s">
        <v>2508</v>
      </c>
      <c r="B291" s="145" t="s">
        <v>2509</v>
      </c>
      <c r="C291" s="185" t="s">
        <v>2510</v>
      </c>
      <c r="D291" s="270">
        <v>0</v>
      </c>
      <c r="E291" s="270">
        <v>0</v>
      </c>
      <c r="F291" s="243" t="str">
        <f t="shared" si="9"/>
        <v>-</v>
      </c>
      <c r="G291" s="244"/>
      <c r="H291" s="244"/>
      <c r="I291" s="244"/>
      <c r="J291" s="244"/>
      <c r="K291" s="244"/>
      <c r="L291" s="244"/>
      <c r="M291" s="244"/>
      <c r="N291" s="244"/>
      <c r="O291" s="244"/>
      <c r="P291" s="244"/>
      <c r="Q291" s="244"/>
      <c r="R291" s="244"/>
      <c r="S291" s="244"/>
      <c r="T291" s="244"/>
      <c r="U291" s="244"/>
      <c r="V291" s="244"/>
      <c r="W291" s="244"/>
      <c r="X291" s="244"/>
    </row>
    <row r="292" spans="1:24" customFormat="1" ht="12.75" customHeight="1" x14ac:dyDescent="0.2">
      <c r="A292" s="170" t="s">
        <v>2508</v>
      </c>
      <c r="B292" s="145" t="s">
        <v>2511</v>
      </c>
      <c r="C292" s="185" t="s">
        <v>2512</v>
      </c>
      <c r="D292" s="270">
        <v>0</v>
      </c>
      <c r="E292" s="270">
        <v>0</v>
      </c>
      <c r="F292" s="243" t="str">
        <f t="shared" si="9"/>
        <v>-</v>
      </c>
      <c r="G292" s="244"/>
      <c r="H292" s="244"/>
      <c r="I292" s="244"/>
      <c r="J292" s="244"/>
      <c r="K292" s="244"/>
      <c r="L292" s="244"/>
      <c r="M292" s="244"/>
      <c r="N292" s="244"/>
      <c r="O292" s="244"/>
      <c r="P292" s="244"/>
      <c r="Q292" s="244"/>
      <c r="R292" s="244"/>
      <c r="S292" s="244"/>
      <c r="T292" s="244"/>
      <c r="U292" s="244"/>
      <c r="V292" s="244"/>
      <c r="W292" s="244"/>
      <c r="X292" s="244"/>
    </row>
    <row r="293" spans="1:24" customFormat="1" ht="12.75" customHeight="1" x14ac:dyDescent="0.2">
      <c r="A293" s="170" t="s">
        <v>2513</v>
      </c>
      <c r="B293" s="145" t="s">
        <v>2514</v>
      </c>
      <c r="C293" s="185" t="s">
        <v>2515</v>
      </c>
      <c r="D293" s="270"/>
      <c r="E293" s="270">
        <v>0</v>
      </c>
      <c r="F293" s="243" t="str">
        <f t="shared" si="9"/>
        <v>-</v>
      </c>
      <c r="G293" s="244"/>
      <c r="H293" s="244"/>
      <c r="I293" s="244"/>
      <c r="J293" s="244"/>
      <c r="K293" s="244"/>
      <c r="L293" s="244"/>
      <c r="M293" s="244"/>
      <c r="N293" s="244"/>
      <c r="O293" s="244"/>
      <c r="P293" s="244"/>
      <c r="Q293" s="244"/>
      <c r="R293" s="244"/>
      <c r="S293" s="244"/>
      <c r="T293" s="244"/>
      <c r="U293" s="244"/>
      <c r="V293" s="244"/>
      <c r="W293" s="244"/>
      <c r="X293" s="244"/>
    </row>
    <row r="294" spans="1:24" customFormat="1" ht="12.75" customHeight="1" x14ac:dyDescent="0.2">
      <c r="A294" s="170" t="s">
        <v>2513</v>
      </c>
      <c r="B294" s="145" t="s">
        <v>2516</v>
      </c>
      <c r="C294" s="185" t="s">
        <v>2517</v>
      </c>
      <c r="D294" s="270">
        <v>1276484.45</v>
      </c>
      <c r="E294" s="270">
        <v>1297773.6100000001</v>
      </c>
      <c r="F294" s="243">
        <f t="shared" ref="F294:F322" si="10">IF(D294&gt;0,IF(E294/D294&gt;=100,"&gt;&gt;100",E294/D294*100),"-")</f>
        <v>101.66779626653502</v>
      </c>
      <c r="G294" s="244"/>
      <c r="H294" s="244"/>
      <c r="I294" s="244"/>
      <c r="J294" s="244"/>
      <c r="K294" s="244"/>
      <c r="L294" s="244"/>
      <c r="M294" s="244"/>
      <c r="N294" s="244"/>
      <c r="O294" s="244"/>
      <c r="P294" s="244"/>
      <c r="Q294" s="244"/>
      <c r="R294" s="244"/>
      <c r="S294" s="244"/>
      <c r="T294" s="244"/>
      <c r="U294" s="244"/>
      <c r="V294" s="244"/>
      <c r="W294" s="244"/>
      <c r="X294" s="244"/>
    </row>
    <row r="295" spans="1:24" customFormat="1" ht="12.75" customHeight="1" x14ac:dyDescent="0.2">
      <c r="A295" s="170" t="s">
        <v>2518</v>
      </c>
      <c r="B295" s="146" t="s">
        <v>2519</v>
      </c>
      <c r="C295" s="185" t="s">
        <v>2518</v>
      </c>
      <c r="D295" s="270">
        <v>0</v>
      </c>
      <c r="E295" s="270">
        <v>0</v>
      </c>
      <c r="F295" s="243" t="str">
        <f t="shared" si="10"/>
        <v>-</v>
      </c>
      <c r="G295" s="244"/>
      <c r="H295" s="244"/>
      <c r="I295" s="244"/>
      <c r="J295" s="244"/>
      <c r="K295" s="244"/>
      <c r="L295" s="244"/>
      <c r="M295" s="244"/>
      <c r="N295" s="244"/>
      <c r="O295" s="244"/>
      <c r="P295" s="244"/>
      <c r="Q295" s="244"/>
      <c r="R295" s="244"/>
      <c r="S295" s="244"/>
      <c r="T295" s="244"/>
      <c r="U295" s="244"/>
      <c r="V295" s="244"/>
      <c r="W295" s="244"/>
      <c r="X295" s="244"/>
    </row>
    <row r="296" spans="1:24" customFormat="1" ht="12.75" customHeight="1" x14ac:dyDescent="0.2">
      <c r="A296" s="170" t="s">
        <v>2520</v>
      </c>
      <c r="B296" s="146" t="s">
        <v>2521</v>
      </c>
      <c r="C296" s="185" t="s">
        <v>2520</v>
      </c>
      <c r="D296" s="270">
        <v>19908.419999999998</v>
      </c>
      <c r="E296" s="270">
        <v>19908.419999999998</v>
      </c>
      <c r="F296" s="243">
        <f t="shared" si="10"/>
        <v>100</v>
      </c>
      <c r="G296" s="244"/>
      <c r="H296" s="244"/>
      <c r="I296" s="244"/>
      <c r="J296" s="244"/>
      <c r="K296" s="244"/>
      <c r="L296" s="244"/>
      <c r="M296" s="244"/>
      <c r="N296" s="244"/>
      <c r="O296" s="244"/>
      <c r="P296" s="244"/>
      <c r="Q296" s="244"/>
      <c r="R296" s="244"/>
      <c r="S296" s="244"/>
      <c r="T296" s="244"/>
      <c r="U296" s="244"/>
      <c r="V296" s="244"/>
      <c r="W296" s="244"/>
      <c r="X296" s="244"/>
    </row>
    <row r="297" spans="1:24" customFormat="1" ht="12.75" customHeight="1" x14ac:dyDescent="0.2">
      <c r="A297" s="170" t="s">
        <v>2522</v>
      </c>
      <c r="B297" s="146" t="s">
        <v>2523</v>
      </c>
      <c r="C297" s="185" t="s">
        <v>2522</v>
      </c>
      <c r="D297" s="270">
        <v>53994.68</v>
      </c>
      <c r="E297" s="270">
        <v>53426.96</v>
      </c>
      <c r="F297" s="243">
        <f t="shared" si="10"/>
        <v>98.948563080659056</v>
      </c>
      <c r="G297" s="244"/>
      <c r="H297" s="244"/>
      <c r="I297" s="244"/>
      <c r="J297" s="244"/>
      <c r="K297" s="244"/>
      <c r="L297" s="244"/>
      <c r="M297" s="244"/>
      <c r="N297" s="244"/>
      <c r="O297" s="244"/>
      <c r="P297" s="244"/>
      <c r="Q297" s="244"/>
      <c r="R297" s="244"/>
      <c r="S297" s="244"/>
      <c r="T297" s="244"/>
      <c r="U297" s="244"/>
      <c r="V297" s="244"/>
      <c r="W297" s="244"/>
      <c r="X297" s="244"/>
    </row>
    <row r="298" spans="1:24" customFormat="1" ht="12.75" customHeight="1" x14ac:dyDescent="0.2">
      <c r="A298" s="170" t="s">
        <v>2524</v>
      </c>
      <c r="B298" s="146" t="s">
        <v>2525</v>
      </c>
      <c r="C298" s="185" t="s">
        <v>2524</v>
      </c>
      <c r="D298" s="270">
        <v>1950</v>
      </c>
      <c r="E298" s="270">
        <v>20679.53</v>
      </c>
      <c r="F298" s="243">
        <f t="shared" si="10"/>
        <v>1060.4887179487177</v>
      </c>
      <c r="G298" s="244"/>
      <c r="H298" s="244"/>
      <c r="I298" s="244"/>
      <c r="J298" s="244"/>
      <c r="K298" s="244"/>
      <c r="L298" s="244"/>
      <c r="M298" s="244"/>
      <c r="N298" s="244"/>
      <c r="O298" s="244"/>
      <c r="P298" s="244"/>
      <c r="Q298" s="244"/>
      <c r="R298" s="244"/>
      <c r="S298" s="244"/>
      <c r="T298" s="244"/>
      <c r="U298" s="244"/>
      <c r="V298" s="244"/>
      <c r="W298" s="244"/>
      <c r="X298" s="244"/>
    </row>
    <row r="299" spans="1:24" customFormat="1" ht="12.75" customHeight="1" x14ac:dyDescent="0.2">
      <c r="A299" s="170" t="s">
        <v>2526</v>
      </c>
      <c r="B299" s="146" t="s">
        <v>2527</v>
      </c>
      <c r="C299" s="185" t="s">
        <v>2526</v>
      </c>
      <c r="D299" s="270">
        <v>3674.24</v>
      </c>
      <c r="E299" s="270">
        <v>155.29</v>
      </c>
      <c r="F299" s="243">
        <f t="shared" si="10"/>
        <v>4.2264522731231491</v>
      </c>
      <c r="G299" s="244"/>
      <c r="H299" s="244"/>
      <c r="I299" s="244"/>
      <c r="J299" s="244"/>
      <c r="K299" s="244"/>
      <c r="L299" s="244"/>
      <c r="M299" s="244"/>
      <c r="N299" s="244"/>
      <c r="O299" s="244"/>
      <c r="P299" s="244"/>
      <c r="Q299" s="244"/>
      <c r="R299" s="244"/>
      <c r="S299" s="244"/>
      <c r="T299" s="244"/>
      <c r="U299" s="244"/>
      <c r="V299" s="244"/>
      <c r="W299" s="244"/>
      <c r="X299" s="244"/>
    </row>
    <row r="300" spans="1:24" customFormat="1" ht="12.75" customHeight="1" x14ac:dyDescent="0.2">
      <c r="A300" s="170" t="s">
        <v>2528</v>
      </c>
      <c r="B300" s="146" t="s">
        <v>2529</v>
      </c>
      <c r="C300" s="185" t="s">
        <v>2528</v>
      </c>
      <c r="D300" s="270">
        <v>0</v>
      </c>
      <c r="E300" s="270">
        <v>0</v>
      </c>
      <c r="F300" s="243" t="str">
        <f t="shared" si="10"/>
        <v>-</v>
      </c>
      <c r="G300" s="244"/>
      <c r="H300" s="244"/>
      <c r="I300" s="244"/>
      <c r="J300" s="244"/>
      <c r="K300" s="244"/>
      <c r="L300" s="244"/>
      <c r="M300" s="244"/>
      <c r="N300" s="244"/>
      <c r="O300" s="244"/>
      <c r="P300" s="244"/>
      <c r="Q300" s="244"/>
      <c r="R300" s="244"/>
      <c r="S300" s="244"/>
      <c r="T300" s="244"/>
      <c r="U300" s="244"/>
      <c r="V300" s="244"/>
      <c r="W300" s="244"/>
      <c r="X300" s="244"/>
    </row>
    <row r="301" spans="1:24" customFormat="1" ht="12.75" customHeight="1" x14ac:dyDescent="0.2">
      <c r="A301" s="170" t="s">
        <v>2530</v>
      </c>
      <c r="B301" s="146" t="s">
        <v>2531</v>
      </c>
      <c r="C301" s="185" t="s">
        <v>2530</v>
      </c>
      <c r="D301" s="270">
        <v>0</v>
      </c>
      <c r="E301" s="270">
        <v>0</v>
      </c>
      <c r="F301" s="243" t="str">
        <f t="shared" si="10"/>
        <v>-</v>
      </c>
      <c r="G301" s="244"/>
      <c r="H301" s="244"/>
      <c r="I301" s="244"/>
      <c r="J301" s="244"/>
      <c r="K301" s="244"/>
      <c r="L301" s="244"/>
      <c r="M301" s="244"/>
      <c r="N301" s="244"/>
      <c r="O301" s="244"/>
      <c r="P301" s="244"/>
      <c r="Q301" s="244"/>
      <c r="R301" s="244"/>
      <c r="S301" s="244"/>
      <c r="T301" s="244"/>
      <c r="U301" s="244"/>
      <c r="V301" s="244"/>
      <c r="W301" s="244"/>
      <c r="X301" s="244"/>
    </row>
    <row r="302" spans="1:24" customFormat="1" ht="12.75" customHeight="1" x14ac:dyDescent="0.2">
      <c r="A302" s="170" t="s">
        <v>2532</v>
      </c>
      <c r="B302" s="146" t="s">
        <v>2533</v>
      </c>
      <c r="C302" s="185" t="s">
        <v>2532</v>
      </c>
      <c r="D302" s="270">
        <v>0</v>
      </c>
      <c r="E302" s="270">
        <v>0</v>
      </c>
      <c r="F302" s="243" t="str">
        <f t="shared" si="10"/>
        <v>-</v>
      </c>
      <c r="G302" s="244"/>
      <c r="H302" s="244"/>
      <c r="I302" s="244"/>
      <c r="J302" s="244"/>
      <c r="K302" s="244"/>
      <c r="L302" s="244"/>
      <c r="M302" s="244"/>
      <c r="N302" s="244"/>
      <c r="O302" s="244"/>
      <c r="P302" s="244"/>
      <c r="Q302" s="244"/>
      <c r="R302" s="244"/>
      <c r="S302" s="244"/>
      <c r="T302" s="244"/>
      <c r="U302" s="244"/>
      <c r="V302" s="244"/>
      <c r="W302" s="244"/>
      <c r="X302" s="244"/>
    </row>
    <row r="303" spans="1:24" customFormat="1" ht="12.75" customHeight="1" x14ac:dyDescent="0.2">
      <c r="A303" s="170" t="s">
        <v>2534</v>
      </c>
      <c r="B303" s="146" t="s">
        <v>2535</v>
      </c>
      <c r="C303" s="185" t="s">
        <v>2534</v>
      </c>
      <c r="D303" s="270">
        <v>0</v>
      </c>
      <c r="E303" s="270">
        <v>0</v>
      </c>
      <c r="F303" s="243" t="str">
        <f t="shared" si="10"/>
        <v>-</v>
      </c>
      <c r="G303" s="244"/>
      <c r="H303" s="244"/>
      <c r="I303" s="244"/>
      <c r="J303" s="244"/>
      <c r="K303" s="244"/>
      <c r="L303" s="244"/>
      <c r="M303" s="244"/>
      <c r="N303" s="244"/>
      <c r="O303" s="244"/>
      <c r="P303" s="244"/>
      <c r="Q303" s="244"/>
      <c r="R303" s="244"/>
      <c r="S303" s="244"/>
      <c r="T303" s="244"/>
      <c r="U303" s="244"/>
      <c r="V303" s="244"/>
      <c r="W303" s="244"/>
      <c r="X303" s="244"/>
    </row>
    <row r="304" spans="1:24" customFormat="1" ht="12.75" customHeight="1" x14ac:dyDescent="0.2">
      <c r="A304" s="170" t="s">
        <v>2536</v>
      </c>
      <c r="B304" s="146" t="s">
        <v>2537</v>
      </c>
      <c r="C304" s="185" t="s">
        <v>2536</v>
      </c>
      <c r="D304" s="270">
        <v>0</v>
      </c>
      <c r="E304" s="270">
        <v>0</v>
      </c>
      <c r="F304" s="243" t="str">
        <f t="shared" si="10"/>
        <v>-</v>
      </c>
      <c r="G304" s="244"/>
      <c r="H304" s="244"/>
      <c r="I304" s="244"/>
      <c r="J304" s="244"/>
      <c r="K304" s="244"/>
      <c r="L304" s="244"/>
      <c r="M304" s="244"/>
      <c r="N304" s="244"/>
      <c r="O304" s="244"/>
      <c r="P304" s="244"/>
      <c r="Q304" s="244"/>
      <c r="R304" s="244"/>
      <c r="S304" s="244"/>
      <c r="T304" s="244"/>
      <c r="U304" s="244"/>
      <c r="V304" s="244"/>
      <c r="W304" s="244"/>
      <c r="X304" s="244"/>
    </row>
    <row r="305" spans="1:24" customFormat="1" ht="24" customHeight="1" x14ac:dyDescent="0.2">
      <c r="A305" s="170" t="s">
        <v>2538</v>
      </c>
      <c r="B305" s="146" t="s">
        <v>2539</v>
      </c>
      <c r="C305" s="185" t="s">
        <v>2538</v>
      </c>
      <c r="D305" s="270">
        <v>0</v>
      </c>
      <c r="E305" s="270">
        <v>0</v>
      </c>
      <c r="F305" s="243" t="str">
        <f t="shared" si="10"/>
        <v>-</v>
      </c>
      <c r="G305" s="244"/>
      <c r="H305" s="244"/>
      <c r="I305" s="244"/>
      <c r="J305" s="244"/>
      <c r="K305" s="244"/>
      <c r="L305" s="244"/>
      <c r="M305" s="244"/>
      <c r="N305" s="244"/>
      <c r="O305" s="244"/>
      <c r="P305" s="244"/>
      <c r="Q305" s="244"/>
      <c r="R305" s="244"/>
      <c r="S305" s="244"/>
      <c r="T305" s="244"/>
      <c r="U305" s="244"/>
      <c r="V305" s="244"/>
      <c r="W305" s="244"/>
      <c r="X305" s="244"/>
    </row>
    <row r="306" spans="1:24" customFormat="1" ht="24" customHeight="1" x14ac:dyDescent="0.2">
      <c r="A306" s="170" t="s">
        <v>1970</v>
      </c>
      <c r="B306" s="146" t="s">
        <v>1971</v>
      </c>
      <c r="C306" s="185" t="s">
        <v>1970</v>
      </c>
      <c r="D306" s="270">
        <v>0</v>
      </c>
      <c r="E306" s="270">
        <v>0</v>
      </c>
      <c r="F306" s="243" t="str">
        <f t="shared" si="10"/>
        <v>-</v>
      </c>
      <c r="G306" s="244"/>
      <c r="H306" s="244"/>
      <c r="I306" s="244"/>
      <c r="J306" s="244"/>
      <c r="K306" s="244"/>
      <c r="L306" s="244"/>
      <c r="M306" s="244"/>
      <c r="N306" s="244"/>
      <c r="O306" s="244"/>
      <c r="P306" s="244"/>
      <c r="Q306" s="244"/>
      <c r="R306" s="244"/>
      <c r="S306" s="244"/>
      <c r="T306" s="244"/>
      <c r="U306" s="244"/>
      <c r="V306" s="244"/>
      <c r="W306" s="244"/>
      <c r="X306" s="244"/>
    </row>
    <row r="307" spans="1:24" customFormat="1" ht="24" customHeight="1" x14ac:dyDescent="0.2">
      <c r="A307" s="170" t="s">
        <v>2540</v>
      </c>
      <c r="B307" s="146" t="s">
        <v>2541</v>
      </c>
      <c r="C307" s="185" t="s">
        <v>2540</v>
      </c>
      <c r="D307" s="270">
        <v>0</v>
      </c>
      <c r="E307" s="270">
        <v>0</v>
      </c>
      <c r="F307" s="243" t="str">
        <f t="shared" si="10"/>
        <v>-</v>
      </c>
      <c r="G307" s="244"/>
      <c r="H307" s="244"/>
      <c r="I307" s="244"/>
      <c r="J307" s="244"/>
      <c r="K307" s="244"/>
      <c r="L307" s="244"/>
      <c r="M307" s="244"/>
      <c r="N307" s="244"/>
      <c r="O307" s="244"/>
      <c r="P307" s="244"/>
      <c r="Q307" s="244"/>
      <c r="R307" s="244"/>
      <c r="S307" s="244"/>
      <c r="T307" s="244"/>
      <c r="U307" s="244"/>
      <c r="V307" s="244"/>
      <c r="W307" s="244"/>
      <c r="X307" s="244"/>
    </row>
    <row r="308" spans="1:24" customFormat="1" ht="12.75" customHeight="1" x14ac:dyDescent="0.2">
      <c r="A308" s="170" t="s">
        <v>2542</v>
      </c>
      <c r="B308" s="146" t="s">
        <v>2543</v>
      </c>
      <c r="C308" s="185" t="s">
        <v>2542</v>
      </c>
      <c r="D308" s="270">
        <v>0</v>
      </c>
      <c r="E308" s="270">
        <v>0</v>
      </c>
      <c r="F308" s="243" t="str">
        <f t="shared" si="10"/>
        <v>-</v>
      </c>
      <c r="G308" s="244"/>
      <c r="H308" s="244"/>
      <c r="I308" s="244"/>
      <c r="J308" s="244"/>
      <c r="K308" s="244"/>
      <c r="L308" s="244"/>
      <c r="M308" s="244"/>
      <c r="N308" s="244"/>
      <c r="O308" s="244"/>
      <c r="P308" s="244"/>
      <c r="Q308" s="244"/>
      <c r="R308" s="244"/>
      <c r="S308" s="244"/>
      <c r="T308" s="244"/>
      <c r="U308" s="244"/>
      <c r="V308" s="244"/>
      <c r="W308" s="244"/>
      <c r="X308" s="244"/>
    </row>
    <row r="309" spans="1:24" customFormat="1" ht="24" customHeight="1" x14ac:dyDescent="0.2">
      <c r="A309" s="170" t="s">
        <v>2544</v>
      </c>
      <c r="B309" s="146" t="s">
        <v>2545</v>
      </c>
      <c r="C309" s="185" t="s">
        <v>2544</v>
      </c>
      <c r="D309" s="270">
        <v>0</v>
      </c>
      <c r="E309" s="270">
        <v>0</v>
      </c>
      <c r="F309" s="243" t="str">
        <f t="shared" si="10"/>
        <v>-</v>
      </c>
      <c r="G309" s="244"/>
      <c r="H309" s="244"/>
      <c r="I309" s="244"/>
      <c r="J309" s="244"/>
      <c r="K309" s="244"/>
      <c r="L309" s="244"/>
      <c r="M309" s="244"/>
      <c r="N309" s="244"/>
      <c r="O309" s="244"/>
      <c r="P309" s="244"/>
      <c r="Q309" s="244"/>
      <c r="R309" s="244"/>
      <c r="S309" s="244"/>
      <c r="T309" s="244"/>
      <c r="U309" s="244"/>
      <c r="V309" s="244"/>
      <c r="W309" s="244"/>
      <c r="X309" s="244"/>
    </row>
    <row r="310" spans="1:24" customFormat="1" ht="24" customHeight="1" x14ac:dyDescent="0.2">
      <c r="A310" s="170" t="s">
        <v>2546</v>
      </c>
      <c r="B310" s="146" t="s">
        <v>2547</v>
      </c>
      <c r="C310" s="185" t="s">
        <v>2546</v>
      </c>
      <c r="D310" s="270">
        <v>0</v>
      </c>
      <c r="E310" s="270">
        <v>0</v>
      </c>
      <c r="F310" s="243" t="str">
        <f t="shared" si="10"/>
        <v>-</v>
      </c>
      <c r="G310" s="244"/>
      <c r="H310" s="244"/>
      <c r="I310" s="244"/>
      <c r="J310" s="244"/>
      <c r="K310" s="244"/>
      <c r="L310" s="244"/>
      <c r="M310" s="244"/>
      <c r="N310" s="244"/>
      <c r="O310" s="244"/>
      <c r="P310" s="244"/>
      <c r="Q310" s="244"/>
      <c r="R310" s="244"/>
      <c r="S310" s="244"/>
      <c r="T310" s="244"/>
      <c r="U310" s="244"/>
      <c r="V310" s="244"/>
      <c r="W310" s="244"/>
      <c r="X310" s="244"/>
    </row>
    <row r="311" spans="1:24" customFormat="1" ht="24" customHeight="1" x14ac:dyDescent="0.2">
      <c r="A311" s="170" t="s">
        <v>2548</v>
      </c>
      <c r="B311" s="146" t="s">
        <v>2549</v>
      </c>
      <c r="C311" s="185" t="s">
        <v>2548</v>
      </c>
      <c r="D311" s="270">
        <v>0</v>
      </c>
      <c r="E311" s="270">
        <v>0</v>
      </c>
      <c r="F311" s="243" t="str">
        <f t="shared" si="10"/>
        <v>-</v>
      </c>
      <c r="G311" s="244"/>
      <c r="H311" s="244"/>
      <c r="I311" s="244"/>
      <c r="J311" s="244"/>
      <c r="K311" s="244"/>
      <c r="L311" s="244"/>
      <c r="M311" s="244"/>
      <c r="N311" s="244"/>
      <c r="O311" s="244"/>
      <c r="P311" s="244"/>
      <c r="Q311" s="244"/>
      <c r="R311" s="244"/>
      <c r="S311" s="244"/>
      <c r="T311" s="244"/>
      <c r="U311" s="244"/>
      <c r="V311" s="244"/>
      <c r="W311" s="244"/>
      <c r="X311" s="244"/>
    </row>
    <row r="312" spans="1:24" customFormat="1" ht="24" customHeight="1" x14ac:dyDescent="0.2">
      <c r="A312" s="170" t="s">
        <v>1972</v>
      </c>
      <c r="B312" s="146" t="s">
        <v>1973</v>
      </c>
      <c r="C312" s="185" t="s">
        <v>1972</v>
      </c>
      <c r="D312" s="270">
        <v>0</v>
      </c>
      <c r="E312" s="270">
        <v>0</v>
      </c>
      <c r="F312" s="243" t="str">
        <f t="shared" si="10"/>
        <v>-</v>
      </c>
      <c r="G312" s="244"/>
      <c r="H312" s="244"/>
      <c r="I312" s="244"/>
      <c r="J312" s="244"/>
      <c r="K312" s="244"/>
      <c r="L312" s="244"/>
      <c r="M312" s="244"/>
      <c r="N312" s="244"/>
      <c r="O312" s="244"/>
      <c r="P312" s="244"/>
      <c r="Q312" s="244"/>
      <c r="R312" s="244"/>
      <c r="S312" s="244"/>
      <c r="T312" s="244"/>
      <c r="U312" s="244"/>
      <c r="V312" s="244"/>
      <c r="W312" s="244"/>
      <c r="X312" s="244"/>
    </row>
    <row r="313" spans="1:24" customFormat="1" ht="24" customHeight="1" x14ac:dyDescent="0.2">
      <c r="A313" s="170" t="s">
        <v>1974</v>
      </c>
      <c r="B313" s="146" t="s">
        <v>1975</v>
      </c>
      <c r="C313" s="185" t="s">
        <v>1974</v>
      </c>
      <c r="D313" s="270">
        <v>0</v>
      </c>
      <c r="E313" s="270">
        <v>0</v>
      </c>
      <c r="F313" s="243" t="str">
        <f t="shared" si="10"/>
        <v>-</v>
      </c>
      <c r="G313" s="244"/>
      <c r="H313" s="244"/>
      <c r="I313" s="244"/>
      <c r="J313" s="244"/>
      <c r="K313" s="244"/>
      <c r="L313" s="244"/>
      <c r="M313" s="244"/>
      <c r="N313" s="244"/>
      <c r="O313" s="244"/>
      <c r="P313" s="244"/>
      <c r="Q313" s="244"/>
      <c r="R313" s="244"/>
      <c r="S313" s="244"/>
      <c r="T313" s="244"/>
      <c r="U313" s="244"/>
      <c r="V313" s="244"/>
      <c r="W313" s="244"/>
      <c r="X313" s="244"/>
    </row>
    <row r="314" spans="1:24" customFormat="1" ht="12.75" customHeight="1" x14ac:dyDescent="0.2">
      <c r="A314" s="170" t="s">
        <v>1976</v>
      </c>
      <c r="B314" s="146" t="s">
        <v>1977</v>
      </c>
      <c r="C314" s="185" t="s">
        <v>1976</v>
      </c>
      <c r="D314" s="270">
        <v>0</v>
      </c>
      <c r="E314" s="270">
        <v>0</v>
      </c>
      <c r="F314" s="243" t="str">
        <f t="shared" si="10"/>
        <v>-</v>
      </c>
      <c r="G314" s="244"/>
      <c r="H314" s="244"/>
      <c r="I314" s="244"/>
      <c r="J314" s="244"/>
      <c r="K314" s="244"/>
      <c r="L314" s="244"/>
      <c r="M314" s="244"/>
      <c r="N314" s="244"/>
      <c r="O314" s="244"/>
      <c r="P314" s="244"/>
      <c r="Q314" s="244"/>
      <c r="R314" s="244"/>
      <c r="S314" s="244"/>
      <c r="T314" s="244"/>
      <c r="U314" s="244"/>
      <c r="V314" s="244"/>
      <c r="W314" s="244"/>
      <c r="X314" s="244"/>
    </row>
    <row r="315" spans="1:24" customFormat="1" ht="12.75" customHeight="1" x14ac:dyDescent="0.2">
      <c r="A315" s="170" t="s">
        <v>2550</v>
      </c>
      <c r="B315" s="146" t="s">
        <v>2551</v>
      </c>
      <c r="C315" s="185" t="s">
        <v>2550</v>
      </c>
      <c r="D315" s="270">
        <v>0</v>
      </c>
      <c r="E315" s="270">
        <v>0</v>
      </c>
      <c r="F315" s="243" t="str">
        <f t="shared" si="10"/>
        <v>-</v>
      </c>
      <c r="G315" s="244"/>
      <c r="H315" s="244"/>
      <c r="I315" s="244"/>
      <c r="J315" s="244"/>
      <c r="K315" s="244"/>
      <c r="L315" s="244"/>
      <c r="M315" s="244"/>
      <c r="N315" s="244"/>
      <c r="O315" s="244"/>
      <c r="P315" s="244"/>
      <c r="Q315" s="244"/>
      <c r="R315" s="244"/>
      <c r="S315" s="244"/>
      <c r="T315" s="244"/>
      <c r="U315" s="244"/>
      <c r="V315" s="244"/>
      <c r="W315" s="244"/>
      <c r="X315" s="244"/>
    </row>
    <row r="316" spans="1:24" customFormat="1" ht="12.75" customHeight="1" x14ac:dyDescent="0.2">
      <c r="A316" s="170" t="s">
        <v>2552</v>
      </c>
      <c r="B316" s="146" t="s">
        <v>2553</v>
      </c>
      <c r="C316" s="185" t="s">
        <v>2552</v>
      </c>
      <c r="D316" s="270">
        <v>0</v>
      </c>
      <c r="E316" s="270">
        <v>0</v>
      </c>
      <c r="F316" s="243" t="str">
        <f t="shared" si="10"/>
        <v>-</v>
      </c>
      <c r="G316" s="244"/>
      <c r="H316" s="244"/>
      <c r="I316" s="244"/>
      <c r="J316" s="244"/>
      <c r="K316" s="244"/>
      <c r="L316" s="244"/>
      <c r="M316" s="244"/>
      <c r="N316" s="244"/>
      <c r="O316" s="244"/>
      <c r="P316" s="244"/>
      <c r="Q316" s="244"/>
      <c r="R316" s="244"/>
      <c r="S316" s="244"/>
      <c r="T316" s="244"/>
      <c r="U316" s="244"/>
      <c r="V316" s="244"/>
      <c r="W316" s="244"/>
      <c r="X316" s="244"/>
    </row>
    <row r="317" spans="1:24" customFormat="1" ht="12.75" customHeight="1" x14ac:dyDescent="0.2">
      <c r="A317" s="170" t="s">
        <v>1981</v>
      </c>
      <c r="B317" s="146" t="s">
        <v>1982</v>
      </c>
      <c r="C317" s="185" t="s">
        <v>1981</v>
      </c>
      <c r="D317" s="270">
        <v>0</v>
      </c>
      <c r="E317" s="270">
        <v>0</v>
      </c>
      <c r="F317" s="243" t="str">
        <f t="shared" si="10"/>
        <v>-</v>
      </c>
      <c r="G317" s="244"/>
      <c r="H317" s="244"/>
      <c r="I317" s="244"/>
      <c r="J317" s="244"/>
      <c r="K317" s="244"/>
      <c r="L317" s="244"/>
      <c r="M317" s="244"/>
      <c r="N317" s="244"/>
      <c r="O317" s="244"/>
      <c r="P317" s="244"/>
      <c r="Q317" s="244"/>
      <c r="R317" s="244"/>
      <c r="S317" s="244"/>
      <c r="T317" s="244"/>
      <c r="U317" s="244"/>
      <c r="V317" s="244"/>
      <c r="W317" s="244"/>
      <c r="X317" s="244"/>
    </row>
    <row r="318" spans="1:24" customFormat="1" ht="12.75" customHeight="1" x14ac:dyDescent="0.2">
      <c r="A318" s="170" t="s">
        <v>2554</v>
      </c>
      <c r="B318" s="146" t="s">
        <v>2555</v>
      </c>
      <c r="C318" s="185" t="s">
        <v>2554</v>
      </c>
      <c r="D318" s="270">
        <v>0</v>
      </c>
      <c r="E318" s="270">
        <v>0</v>
      </c>
      <c r="F318" s="243" t="str">
        <f t="shared" si="10"/>
        <v>-</v>
      </c>
      <c r="G318" s="244"/>
      <c r="H318" s="244"/>
      <c r="I318" s="244"/>
      <c r="J318" s="244"/>
      <c r="K318" s="244"/>
      <c r="L318" s="244"/>
      <c r="M318" s="244"/>
      <c r="N318" s="244"/>
      <c r="O318" s="244"/>
      <c r="P318" s="244"/>
      <c r="Q318" s="244"/>
      <c r="R318" s="244"/>
      <c r="S318" s="244"/>
      <c r="T318" s="244"/>
      <c r="U318" s="244"/>
      <c r="V318" s="244"/>
      <c r="W318" s="244"/>
      <c r="X318" s="244"/>
    </row>
    <row r="319" spans="1:24" customFormat="1" ht="24" customHeight="1" x14ac:dyDescent="0.2">
      <c r="A319" s="170" t="s">
        <v>1983</v>
      </c>
      <c r="B319" s="146" t="s">
        <v>1984</v>
      </c>
      <c r="C319" s="185" t="s">
        <v>1983</v>
      </c>
      <c r="D319" s="270">
        <v>0</v>
      </c>
      <c r="E319" s="270">
        <v>0</v>
      </c>
      <c r="F319" s="243" t="str">
        <f t="shared" si="10"/>
        <v>-</v>
      </c>
      <c r="G319" s="244"/>
      <c r="H319" s="244"/>
      <c r="I319" s="244"/>
      <c r="J319" s="244"/>
      <c r="K319" s="244"/>
      <c r="L319" s="244"/>
      <c r="M319" s="244"/>
      <c r="N319" s="244"/>
      <c r="O319" s="244"/>
      <c r="P319" s="244"/>
      <c r="Q319" s="244"/>
      <c r="R319" s="244"/>
      <c r="S319" s="244"/>
      <c r="T319" s="244"/>
      <c r="U319" s="244"/>
      <c r="V319" s="244"/>
      <c r="W319" s="244"/>
      <c r="X319" s="244"/>
    </row>
    <row r="320" spans="1:24" customFormat="1" ht="12.75" customHeight="1" x14ac:dyDescent="0.2">
      <c r="A320" s="170" t="s">
        <v>2556</v>
      </c>
      <c r="B320" s="146" t="s">
        <v>2557</v>
      </c>
      <c r="C320" s="185" t="s">
        <v>2556</v>
      </c>
      <c r="D320" s="270">
        <v>0</v>
      </c>
      <c r="E320" s="270">
        <v>0</v>
      </c>
      <c r="F320" s="243" t="str">
        <f t="shared" si="10"/>
        <v>-</v>
      </c>
      <c r="G320" s="244"/>
      <c r="H320" s="244"/>
      <c r="I320" s="244"/>
      <c r="J320" s="244"/>
      <c r="K320" s="244"/>
      <c r="L320" s="244"/>
      <c r="M320" s="244"/>
      <c r="N320" s="244"/>
      <c r="O320" s="244"/>
      <c r="P320" s="244"/>
      <c r="Q320" s="244"/>
      <c r="R320" s="244"/>
      <c r="S320" s="244"/>
      <c r="T320" s="244"/>
      <c r="U320" s="244"/>
      <c r="V320" s="244"/>
      <c r="W320" s="244"/>
      <c r="X320" s="244"/>
    </row>
    <row r="321" spans="1:24" customFormat="1" ht="12.75" customHeight="1" x14ac:dyDescent="0.2">
      <c r="A321" s="170" t="s">
        <v>2558</v>
      </c>
      <c r="B321" s="146" t="s">
        <v>2559</v>
      </c>
      <c r="C321" s="185" t="s">
        <v>2558</v>
      </c>
      <c r="D321" s="270">
        <v>0</v>
      </c>
      <c r="E321" s="270">
        <v>0</v>
      </c>
      <c r="F321" s="243" t="str">
        <f t="shared" si="10"/>
        <v>-</v>
      </c>
      <c r="G321" s="244"/>
      <c r="H321" s="244"/>
      <c r="I321" s="244"/>
      <c r="J321" s="244"/>
      <c r="K321" s="244"/>
      <c r="L321" s="244"/>
      <c r="M321" s="244"/>
      <c r="N321" s="244"/>
      <c r="O321" s="244"/>
      <c r="P321" s="244"/>
      <c r="Q321" s="244"/>
      <c r="R321" s="244"/>
      <c r="S321" s="244"/>
      <c r="T321" s="244"/>
      <c r="U321" s="244"/>
      <c r="V321" s="244"/>
      <c r="W321" s="244"/>
      <c r="X321" s="244"/>
    </row>
    <row r="322" spans="1:24" customFormat="1" ht="12.75" customHeight="1" x14ac:dyDescent="0.2">
      <c r="A322" s="250" t="s">
        <v>2560</v>
      </c>
      <c r="B322" s="255" t="s">
        <v>2561</v>
      </c>
      <c r="C322" s="187" t="s">
        <v>2560</v>
      </c>
      <c r="D322" s="273">
        <v>0</v>
      </c>
      <c r="E322" s="273">
        <v>0</v>
      </c>
      <c r="F322" s="252" t="str">
        <f t="shared" si="10"/>
        <v>-</v>
      </c>
      <c r="G322" s="244"/>
      <c r="H322" s="244"/>
      <c r="I322" s="244"/>
      <c r="J322" s="244"/>
      <c r="K322" s="244"/>
      <c r="L322" s="244"/>
      <c r="M322" s="244"/>
      <c r="N322" s="244"/>
      <c r="O322" s="244"/>
      <c r="P322" s="244"/>
      <c r="Q322" s="244"/>
      <c r="R322" s="244"/>
      <c r="S322" s="244"/>
      <c r="T322" s="244"/>
      <c r="U322" s="244"/>
      <c r="V322" s="244"/>
      <c r="W322" s="244"/>
      <c r="X322" s="244"/>
    </row>
    <row r="323" spans="1:24" customFormat="1" ht="15" customHeight="1" x14ac:dyDescent="0.2">
      <c r="A323" s="256"/>
      <c r="B323" s="33"/>
      <c r="C323" s="257"/>
      <c r="D323" s="258"/>
      <c r="E323" s="258"/>
      <c r="F323" s="259"/>
      <c r="G323" s="244"/>
      <c r="H323" s="244"/>
      <c r="I323" s="244"/>
      <c r="J323" s="244"/>
      <c r="K323" s="244"/>
      <c r="L323" s="244"/>
      <c r="M323" s="244"/>
      <c r="N323" s="244"/>
      <c r="O323" s="244"/>
      <c r="P323" s="244"/>
      <c r="Q323" s="244"/>
      <c r="R323" s="244"/>
      <c r="S323" s="244"/>
      <c r="T323" s="244"/>
      <c r="U323" s="244"/>
      <c r="V323" s="244"/>
      <c r="W323" s="244"/>
      <c r="X323" s="244"/>
    </row>
    <row r="324" spans="1:24" customFormat="1" ht="15" customHeight="1" x14ac:dyDescent="0.2">
      <c r="A324" s="256"/>
      <c r="B324" s="33"/>
      <c r="C324" s="257"/>
      <c r="D324" s="259"/>
      <c r="E324" s="259"/>
      <c r="F324" s="259"/>
      <c r="G324" s="244"/>
      <c r="H324" s="244"/>
      <c r="I324" s="244"/>
      <c r="J324" s="244"/>
      <c r="K324" s="244"/>
      <c r="L324" s="244"/>
      <c r="M324" s="244"/>
      <c r="N324" s="244"/>
      <c r="O324" s="244"/>
      <c r="P324" s="244"/>
      <c r="Q324" s="244"/>
      <c r="R324" s="244"/>
      <c r="S324" s="244"/>
      <c r="T324" s="244"/>
      <c r="U324" s="244"/>
      <c r="V324" s="244"/>
      <c r="W324" s="244"/>
      <c r="X324" s="244"/>
    </row>
    <row r="325" spans="1:24" customFormat="1" ht="15" customHeight="1" x14ac:dyDescent="0.2">
      <c r="A325" s="256"/>
      <c r="B325" s="33"/>
      <c r="C325" s="257"/>
      <c r="D325" s="259"/>
      <c r="E325" s="259"/>
      <c r="F325" s="259"/>
      <c r="G325" s="244"/>
      <c r="H325" s="244"/>
      <c r="I325" s="244"/>
      <c r="J325" s="244"/>
      <c r="K325" s="244"/>
      <c r="L325" s="244"/>
      <c r="M325" s="244"/>
      <c r="N325" s="244"/>
      <c r="O325" s="244"/>
      <c r="P325" s="244"/>
      <c r="Q325" s="244"/>
      <c r="R325" s="244"/>
      <c r="S325" s="244"/>
      <c r="T325" s="244"/>
      <c r="U325" s="244"/>
      <c r="V325" s="244"/>
      <c r="W325" s="244"/>
      <c r="X325" s="244"/>
    </row>
    <row r="326" spans="1:24" customFormat="1" ht="15" customHeight="1" x14ac:dyDescent="0.2">
      <c r="A326" s="256"/>
      <c r="B326" s="33"/>
      <c r="C326" s="257"/>
      <c r="D326" s="259"/>
      <c r="E326" s="259"/>
      <c r="F326" s="259"/>
      <c r="G326" s="244"/>
      <c r="H326" s="244"/>
      <c r="I326" s="244"/>
      <c r="J326" s="244"/>
      <c r="K326" s="244"/>
      <c r="L326" s="244"/>
      <c r="M326" s="244"/>
      <c r="N326" s="244"/>
      <c r="O326" s="244"/>
      <c r="P326" s="244"/>
      <c r="Q326" s="244"/>
      <c r="R326" s="244"/>
      <c r="S326" s="244"/>
      <c r="T326" s="244"/>
      <c r="U326" s="244"/>
      <c r="V326" s="244"/>
      <c r="W326" s="244"/>
      <c r="X326" s="244"/>
    </row>
    <row r="327" spans="1:24" customFormat="1" ht="15" customHeight="1" x14ac:dyDescent="0.2">
      <c r="A327" s="256"/>
      <c r="B327" s="33"/>
      <c r="C327" s="257"/>
      <c r="D327" s="259"/>
      <c r="E327" s="259"/>
      <c r="F327" s="259"/>
      <c r="G327" s="244"/>
      <c r="H327" s="244"/>
      <c r="I327" s="244"/>
      <c r="J327" s="244"/>
      <c r="K327" s="244"/>
      <c r="L327" s="244"/>
      <c r="M327" s="244"/>
      <c r="N327" s="244"/>
      <c r="O327" s="244"/>
      <c r="P327" s="244"/>
      <c r="Q327" s="244"/>
      <c r="R327" s="244"/>
      <c r="S327" s="244"/>
      <c r="T327" s="244"/>
      <c r="U327" s="244"/>
      <c r="V327" s="244"/>
      <c r="W327" s="244"/>
      <c r="X327" s="244"/>
    </row>
    <row r="328" spans="1:24" customFormat="1" ht="15" customHeight="1" x14ac:dyDescent="0.2">
      <c r="A328" s="256"/>
      <c r="B328" s="33"/>
      <c r="C328" s="257"/>
      <c r="D328" s="259"/>
      <c r="E328" s="259"/>
      <c r="F328" s="259"/>
      <c r="G328" s="244"/>
      <c r="H328" s="244"/>
      <c r="I328" s="244"/>
      <c r="J328" s="244"/>
      <c r="K328" s="244"/>
      <c r="L328" s="244"/>
      <c r="M328" s="244"/>
      <c r="N328" s="244"/>
      <c r="O328" s="244"/>
      <c r="P328" s="244"/>
      <c r="Q328" s="244"/>
      <c r="R328" s="244"/>
      <c r="S328" s="244"/>
      <c r="T328" s="244"/>
      <c r="U328" s="244"/>
      <c r="V328" s="244"/>
      <c r="W328" s="244"/>
      <c r="X328" s="244"/>
    </row>
    <row r="329" spans="1:24" customFormat="1" ht="15" customHeight="1" x14ac:dyDescent="0.2">
      <c r="A329" s="256"/>
      <c r="B329" s="33"/>
      <c r="C329" s="257"/>
      <c r="D329" s="259"/>
      <c r="E329" s="259"/>
      <c r="F329" s="259"/>
      <c r="G329" s="244"/>
      <c r="H329" s="244"/>
      <c r="I329" s="244"/>
      <c r="J329" s="244"/>
      <c r="K329" s="244"/>
      <c r="L329" s="244"/>
      <c r="M329" s="244"/>
      <c r="N329" s="244"/>
      <c r="O329" s="244"/>
      <c r="P329" s="244"/>
      <c r="Q329" s="244"/>
      <c r="R329" s="244"/>
      <c r="S329" s="244"/>
      <c r="T329" s="244"/>
      <c r="U329" s="244"/>
      <c r="V329" s="244"/>
      <c r="W329" s="244"/>
      <c r="X329" s="244"/>
    </row>
    <row r="330" spans="1:24" customFormat="1" ht="15" customHeight="1" x14ac:dyDescent="0.2">
      <c r="A330" s="256"/>
      <c r="B330" s="33"/>
      <c r="C330" s="257"/>
      <c r="D330" s="259"/>
      <c r="E330" s="259"/>
      <c r="F330" s="259"/>
      <c r="G330" s="244"/>
      <c r="H330" s="244"/>
      <c r="I330" s="244"/>
      <c r="J330" s="244"/>
      <c r="K330" s="244"/>
      <c r="L330" s="244"/>
      <c r="M330" s="244"/>
      <c r="N330" s="244"/>
      <c r="O330" s="244"/>
      <c r="P330" s="244"/>
      <c r="Q330" s="244"/>
      <c r="R330" s="244"/>
      <c r="S330" s="244"/>
      <c r="T330" s="244"/>
      <c r="U330" s="244"/>
      <c r="V330" s="244"/>
      <c r="W330" s="244"/>
      <c r="X330" s="244"/>
    </row>
    <row r="331" spans="1:24" customFormat="1" ht="15" customHeight="1" x14ac:dyDescent="0.2">
      <c r="A331" s="256"/>
      <c r="B331" s="33"/>
      <c r="C331" s="257"/>
      <c r="D331" s="259"/>
      <c r="E331" s="259"/>
      <c r="F331" s="259"/>
      <c r="G331" s="244"/>
      <c r="H331" s="244"/>
      <c r="I331" s="244"/>
      <c r="J331" s="244"/>
      <c r="K331" s="244"/>
      <c r="L331" s="244"/>
      <c r="M331" s="244"/>
      <c r="N331" s="244"/>
      <c r="O331" s="244"/>
      <c r="P331" s="244"/>
      <c r="Q331" s="244"/>
      <c r="R331" s="244"/>
      <c r="S331" s="244"/>
      <c r="T331" s="244"/>
      <c r="U331" s="244"/>
      <c r="V331" s="244"/>
      <c r="W331" s="244"/>
      <c r="X331" s="244"/>
    </row>
    <row r="332" spans="1:24" customFormat="1" ht="15" customHeight="1" x14ac:dyDescent="0.2">
      <c r="A332" s="256"/>
      <c r="B332" s="33"/>
      <c r="C332" s="257"/>
      <c r="D332" s="259"/>
      <c r="E332" s="259"/>
      <c r="F332" s="259"/>
      <c r="G332" s="244"/>
      <c r="H332" s="244"/>
      <c r="I332" s="244"/>
      <c r="J332" s="244"/>
      <c r="K332" s="244"/>
      <c r="L332" s="244"/>
      <c r="M332" s="244"/>
      <c r="N332" s="244"/>
      <c r="O332" s="244"/>
      <c r="P332" s="244"/>
      <c r="Q332" s="244"/>
      <c r="R332" s="244"/>
      <c r="S332" s="244"/>
      <c r="T332" s="244"/>
      <c r="U332" s="244"/>
      <c r="V332" s="244"/>
      <c r="W332" s="244"/>
      <c r="X332" s="244"/>
    </row>
    <row r="333" spans="1:24" customFormat="1" ht="15" customHeight="1" x14ac:dyDescent="0.2">
      <c r="A333" s="256"/>
      <c r="B333" s="33"/>
      <c r="C333" s="257"/>
      <c r="D333" s="259"/>
      <c r="E333" s="259"/>
      <c r="F333" s="259"/>
      <c r="G333" s="244"/>
      <c r="H333" s="244"/>
      <c r="I333" s="244"/>
      <c r="J333" s="244"/>
      <c r="K333" s="244"/>
      <c r="L333" s="244"/>
      <c r="M333" s="244"/>
      <c r="N333" s="244"/>
      <c r="O333" s="244"/>
      <c r="P333" s="244"/>
      <c r="Q333" s="244"/>
      <c r="R333" s="244"/>
      <c r="S333" s="244"/>
      <c r="T333" s="244"/>
      <c r="U333" s="244"/>
      <c r="V333" s="244"/>
      <c r="W333" s="244"/>
      <c r="X333" s="244"/>
    </row>
    <row r="334" spans="1:24" customFormat="1" ht="15" customHeight="1" x14ac:dyDescent="0.2">
      <c r="A334" s="256"/>
      <c r="B334" s="33"/>
      <c r="C334" s="257"/>
      <c r="D334" s="259"/>
      <c r="E334" s="259"/>
      <c r="F334" s="259"/>
      <c r="G334" s="244"/>
      <c r="H334" s="244"/>
      <c r="I334" s="244"/>
      <c r="J334" s="244"/>
      <c r="K334" s="244"/>
      <c r="L334" s="244"/>
      <c r="M334" s="244"/>
      <c r="N334" s="244"/>
      <c r="O334" s="244"/>
      <c r="P334" s="244"/>
      <c r="Q334" s="244"/>
      <c r="R334" s="244"/>
      <c r="S334" s="244"/>
      <c r="T334" s="244"/>
      <c r="U334" s="244"/>
      <c r="V334" s="244"/>
      <c r="W334" s="244"/>
      <c r="X334" s="244"/>
    </row>
    <row r="335" spans="1:24" customFormat="1" ht="15" customHeight="1" x14ac:dyDescent="0.2">
      <c r="A335" s="256"/>
      <c r="B335" s="33"/>
      <c r="C335" s="257"/>
      <c r="D335" s="259"/>
      <c r="E335" s="259"/>
      <c r="F335" s="259"/>
      <c r="G335" s="244"/>
      <c r="H335" s="244"/>
      <c r="I335" s="244"/>
      <c r="J335" s="244"/>
      <c r="K335" s="244"/>
      <c r="L335" s="244"/>
      <c r="M335" s="244"/>
      <c r="N335" s="244"/>
      <c r="O335" s="244"/>
      <c r="P335" s="244"/>
      <c r="Q335" s="244"/>
      <c r="R335" s="244"/>
      <c r="S335" s="244"/>
      <c r="T335" s="244"/>
      <c r="U335" s="244"/>
      <c r="V335" s="244"/>
      <c r="W335" s="244"/>
      <c r="X335" s="244"/>
    </row>
    <row r="336" spans="1:24" customFormat="1" ht="15" customHeight="1" x14ac:dyDescent="0.2">
      <c r="A336" s="256"/>
      <c r="B336" s="33"/>
      <c r="C336" s="257"/>
      <c r="D336" s="259"/>
      <c r="E336" s="259"/>
      <c r="F336" s="259"/>
      <c r="G336" s="244"/>
      <c r="H336" s="244"/>
      <c r="I336" s="244"/>
      <c r="J336" s="244"/>
      <c r="K336" s="244"/>
      <c r="L336" s="244"/>
      <c r="M336" s="244"/>
      <c r="N336" s="244"/>
      <c r="O336" s="244"/>
      <c r="P336" s="244"/>
      <c r="Q336" s="244"/>
      <c r="R336" s="244"/>
      <c r="S336" s="244"/>
      <c r="T336" s="244"/>
      <c r="U336" s="244"/>
      <c r="V336" s="244"/>
      <c r="W336" s="244"/>
      <c r="X336" s="244"/>
    </row>
    <row r="337" spans="1:24" customFormat="1" ht="15" customHeight="1" x14ac:dyDescent="0.2">
      <c r="A337" s="256"/>
      <c r="B337" s="33"/>
      <c r="C337" s="257"/>
      <c r="D337" s="259"/>
      <c r="E337" s="259"/>
      <c r="F337" s="259"/>
      <c r="G337" s="244"/>
      <c r="H337" s="244"/>
      <c r="I337" s="244"/>
      <c r="J337" s="244"/>
      <c r="K337" s="244"/>
      <c r="L337" s="244"/>
      <c r="M337" s="244"/>
      <c r="N337" s="244"/>
      <c r="O337" s="244"/>
      <c r="P337" s="244"/>
      <c r="Q337" s="244"/>
      <c r="R337" s="244"/>
      <c r="S337" s="244"/>
      <c r="T337" s="244"/>
      <c r="U337" s="244"/>
      <c r="V337" s="244"/>
      <c r="W337" s="244"/>
      <c r="X337" s="244"/>
    </row>
    <row r="338" spans="1:24" customFormat="1" ht="15" customHeight="1" x14ac:dyDescent="0.2">
      <c r="A338" s="256"/>
      <c r="B338" s="33"/>
      <c r="C338" s="257"/>
      <c r="D338" s="259"/>
      <c r="E338" s="259"/>
      <c r="F338" s="259"/>
      <c r="G338" s="244"/>
      <c r="H338" s="244"/>
      <c r="I338" s="244"/>
      <c r="J338" s="244"/>
      <c r="K338" s="244"/>
      <c r="L338" s="244"/>
      <c r="M338" s="244"/>
      <c r="N338" s="244"/>
      <c r="O338" s="244"/>
      <c r="P338" s="244"/>
      <c r="Q338" s="244"/>
      <c r="R338" s="244"/>
      <c r="S338" s="244"/>
      <c r="T338" s="244"/>
      <c r="U338" s="244"/>
      <c r="V338" s="244"/>
      <c r="W338" s="244"/>
      <c r="X338" s="244"/>
    </row>
    <row r="339" spans="1:24" customFormat="1" ht="15" customHeight="1" x14ac:dyDescent="0.2">
      <c r="A339" s="256"/>
      <c r="B339" s="33"/>
      <c r="C339" s="257"/>
      <c r="D339" s="259"/>
      <c r="E339" s="259"/>
      <c r="F339" s="259"/>
      <c r="G339" s="244"/>
      <c r="H339" s="244"/>
      <c r="I339" s="244"/>
      <c r="J339" s="244"/>
      <c r="K339" s="244"/>
      <c r="L339" s="244"/>
      <c r="M339" s="244"/>
      <c r="N339" s="244"/>
      <c r="O339" s="244"/>
      <c r="P339" s="244"/>
      <c r="Q339" s="244"/>
      <c r="R339" s="244"/>
      <c r="S339" s="244"/>
      <c r="T339" s="244"/>
      <c r="U339" s="244"/>
      <c r="V339" s="244"/>
      <c r="W339" s="244"/>
      <c r="X339" s="244"/>
    </row>
    <row r="340" spans="1:24" customFormat="1" ht="15" customHeight="1" x14ac:dyDescent="0.2">
      <c r="A340" s="256"/>
      <c r="B340" s="33"/>
      <c r="C340" s="257"/>
      <c r="D340" s="259"/>
      <c r="E340" s="259"/>
      <c r="F340" s="259"/>
      <c r="G340" s="244"/>
      <c r="H340" s="244"/>
      <c r="I340" s="244"/>
      <c r="J340" s="244"/>
      <c r="K340" s="244"/>
      <c r="L340" s="244"/>
      <c r="M340" s="244"/>
      <c r="N340" s="244"/>
      <c r="O340" s="244"/>
      <c r="P340" s="244"/>
      <c r="Q340" s="244"/>
      <c r="R340" s="244"/>
      <c r="S340" s="244"/>
      <c r="T340" s="244"/>
      <c r="U340" s="244"/>
      <c r="V340" s="244"/>
      <c r="W340" s="244"/>
      <c r="X340" s="244"/>
    </row>
    <row r="341" spans="1:24" customFormat="1" ht="15" customHeight="1" x14ac:dyDescent="0.2">
      <c r="A341" s="256"/>
      <c r="B341" s="33"/>
      <c r="C341" s="257"/>
      <c r="D341" s="259"/>
      <c r="E341" s="259"/>
      <c r="F341" s="259"/>
      <c r="G341" s="244"/>
      <c r="H341" s="244"/>
      <c r="I341" s="244"/>
      <c r="J341" s="244"/>
      <c r="K341" s="244"/>
      <c r="L341" s="244"/>
      <c r="M341" s="244"/>
      <c r="N341" s="244"/>
      <c r="O341" s="244"/>
      <c r="P341" s="244"/>
      <c r="Q341" s="244"/>
      <c r="R341" s="244"/>
      <c r="S341" s="244"/>
      <c r="T341" s="244"/>
      <c r="U341" s="244"/>
      <c r="V341" s="244"/>
      <c r="W341" s="244"/>
      <c r="X341" s="244"/>
    </row>
    <row r="342" spans="1:24" customFormat="1" ht="15" customHeight="1" x14ac:dyDescent="0.2">
      <c r="A342" s="256"/>
      <c r="B342" s="33"/>
      <c r="C342" s="257"/>
      <c r="D342" s="259"/>
      <c r="E342" s="259"/>
      <c r="F342" s="259"/>
      <c r="G342" s="244"/>
      <c r="H342" s="244"/>
      <c r="I342" s="244"/>
      <c r="J342" s="244"/>
      <c r="K342" s="244"/>
      <c r="L342" s="244"/>
      <c r="M342" s="244"/>
      <c r="N342" s="244"/>
      <c r="O342" s="244"/>
      <c r="P342" s="244"/>
      <c r="Q342" s="244"/>
      <c r="R342" s="244"/>
      <c r="S342" s="244"/>
      <c r="T342" s="244"/>
      <c r="U342" s="244"/>
      <c r="V342" s="244"/>
      <c r="W342" s="244"/>
      <c r="X342" s="244"/>
    </row>
    <row r="343" spans="1:24" customFormat="1" ht="15" customHeight="1" x14ac:dyDescent="0.2">
      <c r="A343" s="256"/>
      <c r="B343" s="33"/>
      <c r="C343" s="257"/>
      <c r="D343" s="259"/>
      <c r="E343" s="259"/>
      <c r="F343" s="259"/>
      <c r="G343" s="244"/>
      <c r="H343" s="244"/>
      <c r="I343" s="244"/>
      <c r="J343" s="244"/>
      <c r="K343" s="244"/>
      <c r="L343" s="244"/>
      <c r="M343" s="244"/>
      <c r="N343" s="244"/>
      <c r="O343" s="244"/>
      <c r="P343" s="244"/>
      <c r="Q343" s="244"/>
      <c r="R343" s="244"/>
      <c r="S343" s="244"/>
      <c r="T343" s="244"/>
      <c r="U343" s="244"/>
      <c r="V343" s="244"/>
      <c r="W343" s="244"/>
      <c r="X343" s="244"/>
    </row>
    <row r="344" spans="1:24" customFormat="1" ht="15" customHeight="1" x14ac:dyDescent="0.2">
      <c r="A344" s="256"/>
      <c r="B344" s="33"/>
      <c r="C344" s="257"/>
      <c r="D344" s="259"/>
      <c r="E344" s="259"/>
      <c r="F344" s="259"/>
      <c r="G344" s="244"/>
      <c r="H344" s="244"/>
      <c r="I344" s="244"/>
      <c r="J344" s="244"/>
      <c r="K344" s="244"/>
      <c r="L344" s="244"/>
      <c r="M344" s="244"/>
      <c r="N344" s="244"/>
      <c r="O344" s="244"/>
      <c r="P344" s="244"/>
      <c r="Q344" s="244"/>
      <c r="R344" s="244"/>
      <c r="S344" s="244"/>
      <c r="T344" s="244"/>
      <c r="U344" s="244"/>
      <c r="V344" s="244"/>
      <c r="W344" s="244"/>
      <c r="X344" s="244"/>
    </row>
    <row r="345" spans="1:24" customFormat="1" ht="15" customHeight="1" x14ac:dyDescent="0.2">
      <c r="A345" s="256"/>
      <c r="B345" s="33"/>
      <c r="C345" s="257"/>
      <c r="D345" s="259"/>
      <c r="E345" s="259"/>
      <c r="F345" s="259"/>
      <c r="G345" s="244"/>
      <c r="H345" s="244"/>
      <c r="I345" s="244"/>
      <c r="J345" s="244"/>
      <c r="K345" s="244"/>
      <c r="L345" s="244"/>
      <c r="M345" s="244"/>
      <c r="N345" s="244"/>
      <c r="O345" s="244"/>
      <c r="P345" s="244"/>
      <c r="Q345" s="244"/>
      <c r="R345" s="244"/>
      <c r="S345" s="244"/>
      <c r="T345" s="244"/>
      <c r="U345" s="244"/>
      <c r="V345" s="244"/>
      <c r="W345" s="244"/>
      <c r="X345" s="244"/>
    </row>
    <row r="346" spans="1:24" customFormat="1" ht="15" customHeight="1" x14ac:dyDescent="0.2">
      <c r="A346" s="256"/>
      <c r="B346" s="33"/>
      <c r="C346" s="257"/>
      <c r="D346" s="259"/>
      <c r="E346" s="259"/>
      <c r="F346" s="259"/>
      <c r="G346" s="244"/>
      <c r="H346" s="244"/>
      <c r="I346" s="244"/>
      <c r="J346" s="244"/>
      <c r="K346" s="244"/>
      <c r="L346" s="244"/>
      <c r="M346" s="244"/>
      <c r="N346" s="244"/>
      <c r="O346" s="244"/>
      <c r="P346" s="244"/>
      <c r="Q346" s="244"/>
      <c r="R346" s="244"/>
      <c r="S346" s="244"/>
      <c r="T346" s="244"/>
      <c r="U346" s="244"/>
      <c r="V346" s="244"/>
      <c r="W346" s="244"/>
      <c r="X346" s="244"/>
    </row>
    <row r="347" spans="1:24" customFormat="1" ht="15" customHeight="1" x14ac:dyDescent="0.2">
      <c r="A347" s="256"/>
      <c r="B347" s="33"/>
      <c r="C347" s="257"/>
      <c r="D347" s="259"/>
      <c r="E347" s="259"/>
      <c r="F347" s="259"/>
      <c r="G347" s="244"/>
      <c r="H347" s="244"/>
      <c r="I347" s="244"/>
      <c r="J347" s="244"/>
      <c r="K347" s="244"/>
      <c r="L347" s="244"/>
      <c r="M347" s="244"/>
      <c r="N347" s="244"/>
      <c r="O347" s="244"/>
      <c r="P347" s="244"/>
      <c r="Q347" s="244"/>
      <c r="R347" s="244"/>
      <c r="S347" s="244"/>
      <c r="T347" s="244"/>
      <c r="U347" s="244"/>
      <c r="V347" s="244"/>
      <c r="W347" s="244"/>
      <c r="X347" s="244"/>
    </row>
    <row r="348" spans="1:24" customFormat="1" ht="15" customHeight="1" x14ac:dyDescent="0.2">
      <c r="A348" s="256"/>
      <c r="B348" s="33"/>
      <c r="C348" s="257"/>
      <c r="D348" s="259"/>
      <c r="E348" s="259"/>
      <c r="F348" s="259"/>
      <c r="G348" s="244"/>
      <c r="H348" s="244"/>
      <c r="I348" s="244"/>
      <c r="J348" s="244"/>
      <c r="K348" s="244"/>
      <c r="L348" s="244"/>
      <c r="M348" s="244"/>
      <c r="N348" s="244"/>
      <c r="O348" s="244"/>
      <c r="P348" s="244"/>
      <c r="Q348" s="244"/>
      <c r="R348" s="244"/>
      <c r="S348" s="244"/>
      <c r="T348" s="244"/>
      <c r="U348" s="244"/>
      <c r="V348" s="244"/>
      <c r="W348" s="244"/>
      <c r="X348" s="244"/>
    </row>
    <row r="349" spans="1:24" customFormat="1" ht="15" customHeight="1" x14ac:dyDescent="0.2">
      <c r="A349" s="256"/>
      <c r="B349" s="33"/>
      <c r="C349" s="257"/>
      <c r="D349" s="259"/>
      <c r="E349" s="259"/>
      <c r="F349" s="259"/>
      <c r="G349" s="244"/>
      <c r="H349" s="244"/>
      <c r="I349" s="244"/>
      <c r="J349" s="244"/>
      <c r="K349" s="244"/>
      <c r="L349" s="244"/>
      <c r="M349" s="244"/>
      <c r="N349" s="244"/>
      <c r="O349" s="244"/>
      <c r="P349" s="244"/>
      <c r="Q349" s="244"/>
      <c r="R349" s="244"/>
      <c r="S349" s="244"/>
      <c r="T349" s="244"/>
      <c r="U349" s="244"/>
      <c r="V349" s="244"/>
      <c r="W349" s="244"/>
      <c r="X349" s="244"/>
    </row>
    <row r="350" spans="1:24" customFormat="1" ht="15" customHeight="1" x14ac:dyDescent="0.2">
      <c r="A350" s="256"/>
      <c r="B350" s="33"/>
      <c r="C350" s="257"/>
      <c r="D350" s="259"/>
      <c r="E350" s="259"/>
      <c r="F350" s="259"/>
      <c r="G350" s="244"/>
      <c r="H350" s="244"/>
      <c r="I350" s="244"/>
      <c r="J350" s="244"/>
      <c r="K350" s="244"/>
      <c r="L350" s="244"/>
      <c r="M350" s="244"/>
      <c r="N350" s="244"/>
      <c r="O350" s="244"/>
      <c r="P350" s="244"/>
      <c r="Q350" s="244"/>
      <c r="R350" s="244"/>
      <c r="S350" s="244"/>
      <c r="T350" s="244"/>
      <c r="U350" s="244"/>
      <c r="V350" s="244"/>
      <c r="W350" s="244"/>
      <c r="X350" s="244"/>
    </row>
    <row r="351" spans="1:24" customFormat="1" ht="15" customHeight="1" x14ac:dyDescent="0.2">
      <c r="A351" s="256"/>
      <c r="B351" s="33"/>
      <c r="C351" s="257"/>
      <c r="D351" s="259"/>
      <c r="E351" s="259"/>
      <c r="F351" s="259"/>
      <c r="G351" s="244"/>
      <c r="H351" s="244"/>
      <c r="I351" s="244"/>
      <c r="J351" s="244"/>
      <c r="K351" s="244"/>
      <c r="L351" s="244"/>
      <c r="M351" s="244"/>
      <c r="N351" s="244"/>
      <c r="O351" s="244"/>
      <c r="P351" s="244"/>
      <c r="Q351" s="244"/>
      <c r="R351" s="244"/>
      <c r="S351" s="244"/>
      <c r="T351" s="244"/>
      <c r="U351" s="244"/>
      <c r="V351" s="244"/>
      <c r="W351" s="244"/>
      <c r="X351" s="244"/>
    </row>
    <row r="352" spans="1:24" customFormat="1" ht="15" customHeight="1" x14ac:dyDescent="0.2">
      <c r="A352" s="256"/>
      <c r="B352" s="33"/>
      <c r="C352" s="257"/>
      <c r="D352" s="259"/>
      <c r="E352" s="259"/>
      <c r="F352" s="259"/>
      <c r="G352" s="244"/>
      <c r="H352" s="244"/>
      <c r="I352" s="244"/>
      <c r="J352" s="244"/>
      <c r="K352" s="244"/>
      <c r="L352" s="244"/>
      <c r="M352" s="244"/>
      <c r="N352" s="244"/>
      <c r="O352" s="244"/>
      <c r="P352" s="244"/>
      <c r="Q352" s="244"/>
      <c r="R352" s="244"/>
      <c r="S352" s="244"/>
      <c r="T352" s="244"/>
      <c r="U352" s="244"/>
      <c r="V352" s="244"/>
      <c r="W352" s="244"/>
      <c r="X352" s="244"/>
    </row>
    <row r="353" spans="1:24" customFormat="1" ht="15" customHeight="1" x14ac:dyDescent="0.2">
      <c r="A353" s="256"/>
      <c r="B353" s="33"/>
      <c r="C353" s="257"/>
      <c r="D353" s="259"/>
      <c r="E353" s="259"/>
      <c r="F353" s="259"/>
      <c r="G353" s="244"/>
      <c r="H353" s="244"/>
      <c r="I353" s="244"/>
      <c r="J353" s="244"/>
      <c r="K353" s="244"/>
      <c r="L353" s="244"/>
      <c r="M353" s="244"/>
      <c r="N353" s="244"/>
      <c r="O353" s="244"/>
      <c r="P353" s="244"/>
      <c r="Q353" s="244"/>
      <c r="R353" s="244"/>
      <c r="S353" s="244"/>
      <c r="T353" s="244"/>
      <c r="U353" s="244"/>
      <c r="V353" s="244"/>
      <c r="W353" s="244"/>
      <c r="X353" s="244"/>
    </row>
    <row r="354" spans="1:24" customFormat="1" ht="15" customHeight="1" x14ac:dyDescent="0.2">
      <c r="A354" s="256"/>
      <c r="B354" s="33"/>
      <c r="C354" s="257"/>
      <c r="D354" s="259"/>
      <c r="E354" s="259"/>
      <c r="F354" s="259"/>
      <c r="G354" s="244"/>
      <c r="H354" s="244"/>
      <c r="I354" s="244"/>
      <c r="J354" s="244"/>
      <c r="K354" s="244"/>
      <c r="L354" s="244"/>
      <c r="M354" s="244"/>
      <c r="N354" s="244"/>
      <c r="O354" s="244"/>
      <c r="P354" s="244"/>
      <c r="Q354" s="244"/>
      <c r="R354" s="244"/>
      <c r="S354" s="244"/>
      <c r="T354" s="244"/>
      <c r="U354" s="244"/>
      <c r="V354" s="244"/>
      <c r="W354" s="244"/>
      <c r="X354" s="244"/>
    </row>
    <row r="355" spans="1:24" customFormat="1" ht="15" customHeight="1" x14ac:dyDescent="0.2">
      <c r="A355" s="256"/>
      <c r="B355" s="33"/>
      <c r="C355" s="257"/>
      <c r="D355" s="259"/>
      <c r="E355" s="259"/>
      <c r="F355" s="259"/>
      <c r="G355" s="244"/>
      <c r="H355" s="244"/>
      <c r="I355" s="244"/>
      <c r="J355" s="244"/>
      <c r="K355" s="244"/>
      <c r="L355" s="244"/>
      <c r="M355" s="244"/>
      <c r="N355" s="244"/>
      <c r="O355" s="244"/>
      <c r="P355" s="244"/>
      <c r="Q355" s="244"/>
      <c r="R355" s="244"/>
      <c r="S355" s="244"/>
      <c r="T355" s="244"/>
      <c r="U355" s="244"/>
      <c r="V355" s="244"/>
      <c r="W355" s="244"/>
      <c r="X355" s="244"/>
    </row>
    <row r="356" spans="1:24" customFormat="1" ht="15" customHeight="1" x14ac:dyDescent="0.2">
      <c r="A356" s="256"/>
      <c r="B356" s="33"/>
      <c r="C356" s="257"/>
      <c r="D356" s="259"/>
      <c r="E356" s="259"/>
      <c r="F356" s="259"/>
      <c r="G356" s="244"/>
      <c r="H356" s="244"/>
      <c r="I356" s="244"/>
      <c r="J356" s="244"/>
      <c r="K356" s="244"/>
      <c r="L356" s="244"/>
      <c r="M356" s="244"/>
      <c r="N356" s="244"/>
      <c r="O356" s="244"/>
      <c r="P356" s="244"/>
      <c r="Q356" s="244"/>
      <c r="R356" s="244"/>
      <c r="S356" s="244"/>
      <c r="T356" s="244"/>
      <c r="U356" s="244"/>
      <c r="V356" s="244"/>
      <c r="W356" s="244"/>
      <c r="X356" s="244"/>
    </row>
    <row r="357" spans="1:24" customFormat="1" ht="15" customHeight="1" x14ac:dyDescent="0.2">
      <c r="A357" s="256"/>
      <c r="B357" s="33"/>
      <c r="C357" s="257"/>
      <c r="D357" s="259"/>
      <c r="E357" s="259"/>
      <c r="F357" s="259"/>
      <c r="G357" s="244"/>
      <c r="H357" s="244"/>
      <c r="I357" s="244"/>
      <c r="J357" s="244"/>
      <c r="K357" s="244"/>
      <c r="L357" s="244"/>
      <c r="M357" s="244"/>
      <c r="N357" s="244"/>
      <c r="O357" s="244"/>
      <c r="P357" s="244"/>
      <c r="Q357" s="244"/>
      <c r="R357" s="244"/>
      <c r="S357" s="244"/>
      <c r="T357" s="244"/>
      <c r="U357" s="244"/>
      <c r="V357" s="244"/>
      <c r="W357" s="244"/>
      <c r="X357" s="244"/>
    </row>
    <row r="358" spans="1:24" customFormat="1" ht="15" customHeight="1" x14ac:dyDescent="0.2">
      <c r="A358" s="256"/>
      <c r="B358" s="33"/>
      <c r="C358" s="257"/>
      <c r="D358" s="259"/>
      <c r="E358" s="259"/>
      <c r="F358" s="259"/>
      <c r="G358" s="244"/>
      <c r="H358" s="244"/>
      <c r="I358" s="244"/>
      <c r="J358" s="244"/>
      <c r="K358" s="244"/>
      <c r="L358" s="244"/>
      <c r="M358" s="244"/>
      <c r="N358" s="244"/>
      <c r="O358" s="244"/>
      <c r="P358" s="244"/>
      <c r="Q358" s="244"/>
      <c r="R358" s="244"/>
      <c r="S358" s="244"/>
      <c r="T358" s="244"/>
      <c r="U358" s="244"/>
      <c r="V358" s="244"/>
      <c r="W358" s="244"/>
      <c r="X358" s="244"/>
    </row>
    <row r="359" spans="1:24" customFormat="1" ht="15" customHeight="1" x14ac:dyDescent="0.2">
      <c r="A359" s="256"/>
      <c r="B359" s="33"/>
      <c r="C359" s="257"/>
      <c r="D359" s="259"/>
      <c r="E359" s="259"/>
      <c r="F359" s="259"/>
      <c r="G359" s="244"/>
      <c r="H359" s="244"/>
      <c r="I359" s="244"/>
      <c r="J359" s="244"/>
      <c r="K359" s="244"/>
      <c r="L359" s="244"/>
      <c r="M359" s="244"/>
      <c r="N359" s="244"/>
      <c r="O359" s="244"/>
      <c r="P359" s="244"/>
      <c r="Q359" s="244"/>
      <c r="R359" s="244"/>
      <c r="S359" s="244"/>
      <c r="T359" s="244"/>
      <c r="U359" s="244"/>
      <c r="V359" s="244"/>
      <c r="W359" s="244"/>
      <c r="X359" s="244"/>
    </row>
    <row r="360" spans="1:24" customFormat="1" ht="15" customHeight="1" x14ac:dyDescent="0.2">
      <c r="A360" s="256"/>
      <c r="B360" s="33"/>
      <c r="C360" s="257"/>
      <c r="D360" s="259"/>
      <c r="E360" s="259"/>
      <c r="F360" s="259"/>
      <c r="G360" s="244"/>
      <c r="H360" s="244"/>
      <c r="I360" s="244"/>
      <c r="J360" s="244"/>
      <c r="K360" s="244"/>
      <c r="L360" s="244"/>
      <c r="M360" s="244"/>
      <c r="N360" s="244"/>
      <c r="O360" s="244"/>
      <c r="P360" s="244"/>
      <c r="Q360" s="244"/>
      <c r="R360" s="244"/>
      <c r="S360" s="244"/>
      <c r="T360" s="244"/>
      <c r="U360" s="244"/>
      <c r="V360" s="244"/>
      <c r="W360" s="244"/>
      <c r="X360" s="244"/>
    </row>
    <row r="361" spans="1:24" customFormat="1" ht="15" customHeight="1" x14ac:dyDescent="0.2">
      <c r="A361" s="256"/>
      <c r="B361" s="33"/>
      <c r="C361" s="257"/>
      <c r="D361" s="259"/>
      <c r="E361" s="259"/>
      <c r="F361" s="259"/>
      <c r="G361" s="244"/>
      <c r="H361" s="244"/>
      <c r="I361" s="244"/>
      <c r="J361" s="244"/>
      <c r="K361" s="244"/>
      <c r="L361" s="244"/>
      <c r="M361" s="244"/>
      <c r="N361" s="244"/>
      <c r="O361" s="244"/>
      <c r="P361" s="244"/>
      <c r="Q361" s="244"/>
      <c r="R361" s="244"/>
      <c r="S361" s="244"/>
      <c r="T361" s="244"/>
      <c r="U361" s="244"/>
      <c r="V361" s="244"/>
      <c r="W361" s="244"/>
      <c r="X361" s="244"/>
    </row>
    <row r="362" spans="1:24" customFormat="1" ht="15" customHeight="1" x14ac:dyDescent="0.2">
      <c r="A362" s="256"/>
      <c r="B362" s="33"/>
      <c r="C362" s="257"/>
      <c r="D362" s="259"/>
      <c r="E362" s="259"/>
      <c r="F362" s="259"/>
      <c r="G362" s="244"/>
      <c r="H362" s="244"/>
      <c r="I362" s="244"/>
      <c r="J362" s="244"/>
      <c r="K362" s="244"/>
      <c r="L362" s="244"/>
      <c r="M362" s="244"/>
      <c r="N362" s="244"/>
      <c r="O362" s="244"/>
      <c r="P362" s="244"/>
      <c r="Q362" s="244"/>
      <c r="R362" s="244"/>
      <c r="S362" s="244"/>
      <c r="T362" s="244"/>
      <c r="U362" s="244"/>
      <c r="V362" s="244"/>
      <c r="W362" s="244"/>
      <c r="X362" s="244"/>
    </row>
    <row r="363" spans="1:24" customFormat="1" ht="15" customHeight="1" x14ac:dyDescent="0.2">
      <c r="A363" s="256"/>
      <c r="B363" s="33"/>
      <c r="C363" s="257"/>
      <c r="D363" s="259"/>
      <c r="E363" s="259"/>
      <c r="F363" s="259"/>
      <c r="G363" s="244"/>
      <c r="H363" s="244"/>
      <c r="I363" s="244"/>
      <c r="J363" s="244"/>
      <c r="K363" s="244"/>
      <c r="L363" s="244"/>
      <c r="M363" s="244"/>
      <c r="N363" s="244"/>
      <c r="O363" s="244"/>
      <c r="P363" s="244"/>
      <c r="Q363" s="244"/>
      <c r="R363" s="244"/>
      <c r="S363" s="244"/>
      <c r="T363" s="244"/>
      <c r="U363" s="244"/>
      <c r="V363" s="244"/>
      <c r="W363" s="244"/>
      <c r="X363" s="244"/>
    </row>
    <row r="364" spans="1:24" customFormat="1" ht="15" customHeight="1" x14ac:dyDescent="0.2">
      <c r="A364" s="256"/>
      <c r="B364" s="33"/>
      <c r="C364" s="257"/>
      <c r="D364" s="259"/>
      <c r="E364" s="259"/>
      <c r="F364" s="259"/>
      <c r="G364" s="244"/>
      <c r="H364" s="244"/>
      <c r="I364" s="244"/>
      <c r="J364" s="244"/>
      <c r="K364" s="244"/>
      <c r="L364" s="244"/>
      <c r="M364" s="244"/>
      <c r="N364" s="244"/>
      <c r="O364" s="244"/>
      <c r="P364" s="244"/>
      <c r="Q364" s="244"/>
      <c r="R364" s="244"/>
      <c r="S364" s="244"/>
      <c r="T364" s="244"/>
      <c r="U364" s="244"/>
      <c r="V364" s="244"/>
      <c r="W364" s="244"/>
      <c r="X364" s="244"/>
    </row>
    <row r="365" spans="1:24" customFormat="1" ht="15" customHeight="1" x14ac:dyDescent="0.2">
      <c r="A365" s="256"/>
      <c r="B365" s="33"/>
      <c r="C365" s="257"/>
      <c r="D365" s="259"/>
      <c r="E365" s="259"/>
      <c r="F365" s="259"/>
      <c r="G365" s="244"/>
      <c r="H365" s="244"/>
      <c r="I365" s="244"/>
      <c r="J365" s="244"/>
      <c r="K365" s="244"/>
      <c r="L365" s="244"/>
      <c r="M365" s="244"/>
      <c r="N365" s="244"/>
      <c r="O365" s="244"/>
      <c r="P365" s="244"/>
      <c r="Q365" s="244"/>
      <c r="R365" s="244"/>
      <c r="S365" s="244"/>
      <c r="T365" s="244"/>
      <c r="U365" s="244"/>
      <c r="V365" s="244"/>
      <c r="W365" s="244"/>
      <c r="X365" s="244"/>
    </row>
    <row r="366" spans="1:24" customFormat="1" ht="15" customHeight="1" x14ac:dyDescent="0.2">
      <c r="A366" s="256"/>
      <c r="B366" s="33"/>
      <c r="C366" s="257"/>
      <c r="D366" s="259"/>
      <c r="E366" s="259"/>
      <c r="F366" s="259"/>
      <c r="G366" s="244"/>
      <c r="H366" s="244"/>
      <c r="I366" s="244"/>
      <c r="J366" s="244"/>
      <c r="K366" s="244"/>
      <c r="L366" s="244"/>
      <c r="M366" s="244"/>
      <c r="N366" s="244"/>
      <c r="O366" s="244"/>
      <c r="P366" s="244"/>
      <c r="Q366" s="244"/>
      <c r="R366" s="244"/>
      <c r="S366" s="244"/>
      <c r="T366" s="244"/>
      <c r="U366" s="244"/>
      <c r="V366" s="244"/>
      <c r="W366" s="244"/>
      <c r="X366" s="244"/>
    </row>
    <row r="367" spans="1:24" customFormat="1" ht="15" customHeight="1" x14ac:dyDescent="0.2">
      <c r="A367" s="256"/>
      <c r="B367" s="33"/>
      <c r="C367" s="257"/>
      <c r="D367" s="259"/>
      <c r="E367" s="259"/>
      <c r="F367" s="259"/>
      <c r="G367" s="244"/>
      <c r="H367" s="244"/>
      <c r="I367" s="244"/>
      <c r="J367" s="244"/>
      <c r="K367" s="244"/>
      <c r="L367" s="244"/>
      <c r="M367" s="244"/>
      <c r="N367" s="244"/>
      <c r="O367" s="244"/>
      <c r="P367" s="244"/>
      <c r="Q367" s="244"/>
      <c r="R367" s="244"/>
      <c r="S367" s="244"/>
      <c r="T367" s="244"/>
      <c r="U367" s="244"/>
      <c r="V367" s="244"/>
      <c r="W367" s="244"/>
      <c r="X367" s="244"/>
    </row>
    <row r="368" spans="1:24" customFormat="1" ht="15" customHeight="1" x14ac:dyDescent="0.2">
      <c r="A368" s="256"/>
      <c r="B368" s="33"/>
      <c r="C368" s="257"/>
      <c r="D368" s="259"/>
      <c r="E368" s="259"/>
      <c r="F368" s="259"/>
      <c r="G368" s="244"/>
      <c r="H368" s="244"/>
      <c r="I368" s="244"/>
      <c r="J368" s="244"/>
      <c r="K368" s="244"/>
      <c r="L368" s="244"/>
      <c r="M368" s="244"/>
      <c r="N368" s="244"/>
      <c r="O368" s="244"/>
      <c r="P368" s="244"/>
      <c r="Q368" s="244"/>
      <c r="R368" s="244"/>
      <c r="S368" s="244"/>
      <c r="T368" s="244"/>
      <c r="U368" s="244"/>
      <c r="V368" s="244"/>
      <c r="W368" s="244"/>
      <c r="X368" s="244"/>
    </row>
    <row r="369" spans="1:24" customFormat="1" ht="15" customHeight="1" x14ac:dyDescent="0.2">
      <c r="A369" s="256"/>
      <c r="B369" s="33"/>
      <c r="C369" s="257"/>
      <c r="D369" s="259"/>
      <c r="E369" s="259"/>
      <c r="F369" s="259"/>
      <c r="G369" s="244"/>
      <c r="H369" s="244"/>
      <c r="I369" s="244"/>
      <c r="J369" s="244"/>
      <c r="K369" s="244"/>
      <c r="L369" s="244"/>
      <c r="M369" s="244"/>
      <c r="N369" s="244"/>
      <c r="O369" s="244"/>
      <c r="P369" s="244"/>
      <c r="Q369" s="244"/>
      <c r="R369" s="244"/>
      <c r="S369" s="244"/>
      <c r="T369" s="244"/>
      <c r="U369" s="244"/>
      <c r="V369" s="244"/>
      <c r="W369" s="244"/>
      <c r="X369" s="244"/>
    </row>
    <row r="370" spans="1:24" customFormat="1" ht="15" customHeight="1" x14ac:dyDescent="0.2">
      <c r="A370" s="256"/>
      <c r="B370" s="33"/>
      <c r="C370" s="257"/>
      <c r="D370" s="259"/>
      <c r="E370" s="259"/>
      <c r="F370" s="259"/>
      <c r="G370" s="244"/>
      <c r="H370" s="244"/>
      <c r="I370" s="244"/>
      <c r="J370" s="244"/>
      <c r="K370" s="244"/>
      <c r="L370" s="244"/>
      <c r="M370" s="244"/>
      <c r="N370" s="244"/>
      <c r="O370" s="244"/>
      <c r="P370" s="244"/>
      <c r="Q370" s="244"/>
      <c r="R370" s="244"/>
      <c r="S370" s="244"/>
      <c r="T370" s="244"/>
      <c r="U370" s="244"/>
      <c r="V370" s="244"/>
      <c r="W370" s="244"/>
      <c r="X370" s="244"/>
    </row>
    <row r="371" spans="1:24" customFormat="1" ht="15" customHeight="1" x14ac:dyDescent="0.2">
      <c r="A371" s="256"/>
      <c r="B371" s="33"/>
      <c r="C371" s="257"/>
      <c r="D371" s="259"/>
      <c r="E371" s="259"/>
      <c r="F371" s="259"/>
      <c r="G371" s="244"/>
      <c r="H371" s="244"/>
      <c r="I371" s="244"/>
      <c r="J371" s="244"/>
      <c r="K371" s="244"/>
      <c r="L371" s="244"/>
      <c r="M371" s="244"/>
      <c r="N371" s="244"/>
      <c r="O371" s="244"/>
      <c r="P371" s="244"/>
      <c r="Q371" s="244"/>
      <c r="R371" s="244"/>
      <c r="S371" s="244"/>
      <c r="T371" s="244"/>
      <c r="U371" s="244"/>
      <c r="V371" s="244"/>
      <c r="W371" s="244"/>
      <c r="X371" s="244"/>
    </row>
    <row r="372" spans="1:24" customFormat="1" ht="15" customHeight="1" x14ac:dyDescent="0.2">
      <c r="A372" s="256"/>
      <c r="B372" s="33"/>
      <c r="C372" s="257"/>
      <c r="D372" s="259"/>
      <c r="E372" s="259"/>
      <c r="F372" s="259"/>
      <c r="G372" s="244"/>
      <c r="H372" s="244"/>
      <c r="I372" s="244"/>
      <c r="J372" s="244"/>
      <c r="K372" s="244"/>
      <c r="L372" s="244"/>
      <c r="M372" s="244"/>
      <c r="N372" s="244"/>
      <c r="O372" s="244"/>
      <c r="P372" s="244"/>
      <c r="Q372" s="244"/>
      <c r="R372" s="244"/>
      <c r="S372" s="244"/>
      <c r="T372" s="244"/>
      <c r="U372" s="244"/>
      <c r="V372" s="244"/>
      <c r="W372" s="244"/>
      <c r="X372" s="244"/>
    </row>
    <row r="373" spans="1:24" customFormat="1" ht="15" customHeight="1" x14ac:dyDescent="0.2">
      <c r="A373" s="256"/>
      <c r="B373" s="33"/>
      <c r="C373" s="257"/>
      <c r="D373" s="259"/>
      <c r="E373" s="259"/>
      <c r="F373" s="259"/>
      <c r="G373" s="244"/>
      <c r="H373" s="244"/>
      <c r="I373" s="244"/>
      <c r="J373" s="244"/>
      <c r="K373" s="244"/>
      <c r="L373" s="244"/>
      <c r="M373" s="244"/>
      <c r="N373" s="244"/>
      <c r="O373" s="244"/>
      <c r="P373" s="244"/>
      <c r="Q373" s="244"/>
      <c r="R373" s="244"/>
      <c r="S373" s="244"/>
      <c r="T373" s="244"/>
      <c r="U373" s="244"/>
      <c r="V373" s="244"/>
      <c r="W373" s="244"/>
      <c r="X373" s="244"/>
    </row>
    <row r="374" spans="1:24" customFormat="1" ht="15" customHeight="1" x14ac:dyDescent="0.2">
      <c r="A374" s="256"/>
      <c r="B374" s="33"/>
      <c r="C374" s="257"/>
      <c r="D374" s="259"/>
      <c r="E374" s="259"/>
      <c r="F374" s="259"/>
      <c r="G374" s="244"/>
      <c r="H374" s="244"/>
      <c r="I374" s="244"/>
      <c r="J374" s="244"/>
      <c r="K374" s="244"/>
      <c r="L374" s="244"/>
      <c r="M374" s="244"/>
      <c r="N374" s="244"/>
      <c r="O374" s="244"/>
      <c r="P374" s="244"/>
      <c r="Q374" s="244"/>
      <c r="R374" s="244"/>
      <c r="S374" s="244"/>
      <c r="T374" s="244"/>
      <c r="U374" s="244"/>
      <c r="V374" s="244"/>
      <c r="W374" s="244"/>
      <c r="X374" s="244"/>
    </row>
    <row r="375" spans="1:24" customFormat="1" ht="15" customHeight="1" x14ac:dyDescent="0.2">
      <c r="A375" s="256"/>
      <c r="B375" s="33"/>
      <c r="C375" s="257"/>
      <c r="D375" s="259"/>
      <c r="E375" s="259"/>
      <c r="F375" s="259"/>
      <c r="G375" s="244"/>
      <c r="H375" s="244"/>
      <c r="I375" s="244"/>
      <c r="J375" s="244"/>
      <c r="K375" s="244"/>
      <c r="L375" s="244"/>
      <c r="M375" s="244"/>
      <c r="N375" s="244"/>
      <c r="O375" s="244"/>
      <c r="P375" s="244"/>
      <c r="Q375" s="244"/>
      <c r="R375" s="244"/>
      <c r="S375" s="244"/>
      <c r="T375" s="244"/>
      <c r="U375" s="244"/>
      <c r="V375" s="244"/>
      <c r="W375" s="244"/>
      <c r="X375" s="244"/>
    </row>
    <row r="376" spans="1:24" customFormat="1" ht="15" customHeight="1" x14ac:dyDescent="0.2">
      <c r="A376" s="256"/>
      <c r="B376" s="33"/>
      <c r="C376" s="257"/>
      <c r="D376" s="259"/>
      <c r="E376" s="259"/>
      <c r="F376" s="259"/>
      <c r="G376" s="244"/>
      <c r="H376" s="244"/>
      <c r="I376" s="244"/>
      <c r="J376" s="244"/>
      <c r="K376" s="244"/>
      <c r="L376" s="244"/>
      <c r="M376" s="244"/>
      <c r="N376" s="244"/>
      <c r="O376" s="244"/>
      <c r="P376" s="244"/>
      <c r="Q376" s="244"/>
      <c r="R376" s="244"/>
      <c r="S376" s="244"/>
      <c r="T376" s="244"/>
      <c r="U376" s="244"/>
      <c r="V376" s="244"/>
      <c r="W376" s="244"/>
      <c r="X376" s="244"/>
    </row>
    <row r="377" spans="1:24" customFormat="1" ht="15" customHeight="1" x14ac:dyDescent="0.2">
      <c r="A377" s="256"/>
      <c r="B377" s="33"/>
      <c r="C377" s="257"/>
      <c r="D377" s="259"/>
      <c r="E377" s="259"/>
      <c r="F377" s="259"/>
      <c r="G377" s="244"/>
      <c r="H377" s="244"/>
      <c r="I377" s="244"/>
      <c r="J377" s="244"/>
      <c r="K377" s="244"/>
      <c r="L377" s="244"/>
      <c r="M377" s="244"/>
      <c r="N377" s="244"/>
      <c r="O377" s="244"/>
      <c r="P377" s="244"/>
      <c r="Q377" s="244"/>
      <c r="R377" s="244"/>
      <c r="S377" s="244"/>
      <c r="T377" s="244"/>
      <c r="U377" s="244"/>
      <c r="V377" s="244"/>
      <c r="W377" s="244"/>
      <c r="X377" s="244"/>
    </row>
    <row r="378" spans="1:24" customFormat="1" ht="15" customHeight="1" x14ac:dyDescent="0.2">
      <c r="A378" s="256"/>
      <c r="B378" s="33"/>
      <c r="C378" s="257"/>
      <c r="D378" s="259"/>
      <c r="E378" s="259"/>
      <c r="F378" s="259"/>
      <c r="G378" s="244"/>
      <c r="H378" s="244"/>
      <c r="I378" s="244"/>
      <c r="J378" s="244"/>
      <c r="K378" s="244"/>
      <c r="L378" s="244"/>
      <c r="M378" s="244"/>
      <c r="N378" s="244"/>
      <c r="O378" s="244"/>
      <c r="P378" s="244"/>
      <c r="Q378" s="244"/>
      <c r="R378" s="244"/>
      <c r="S378" s="244"/>
      <c r="T378" s="244"/>
      <c r="U378" s="244"/>
      <c r="V378" s="244"/>
      <c r="W378" s="244"/>
      <c r="X378" s="244"/>
    </row>
    <row r="379" spans="1:24" customFormat="1" ht="15" customHeight="1" x14ac:dyDescent="0.2">
      <c r="A379" s="256"/>
      <c r="B379" s="33"/>
      <c r="C379" s="257"/>
      <c r="D379" s="259"/>
      <c r="E379" s="259"/>
      <c r="F379" s="259"/>
      <c r="G379" s="244"/>
      <c r="H379" s="244"/>
      <c r="I379" s="244"/>
      <c r="J379" s="244"/>
      <c r="K379" s="244"/>
      <c r="L379" s="244"/>
      <c r="M379" s="244"/>
      <c r="N379" s="244"/>
      <c r="O379" s="244"/>
      <c r="P379" s="244"/>
      <c r="Q379" s="244"/>
      <c r="R379" s="244"/>
      <c r="S379" s="244"/>
      <c r="T379" s="244"/>
      <c r="U379" s="244"/>
      <c r="V379" s="244"/>
      <c r="W379" s="244"/>
      <c r="X379" s="244"/>
    </row>
    <row r="380" spans="1:24" customFormat="1" ht="15" customHeight="1" x14ac:dyDescent="0.2">
      <c r="A380" s="256"/>
      <c r="B380" s="33"/>
      <c r="C380" s="257"/>
      <c r="D380" s="259"/>
      <c r="E380" s="259"/>
      <c r="F380" s="259"/>
      <c r="G380" s="244"/>
      <c r="H380" s="244"/>
      <c r="I380" s="244"/>
      <c r="J380" s="244"/>
      <c r="K380" s="244"/>
      <c r="L380" s="244"/>
      <c r="M380" s="244"/>
      <c r="N380" s="244"/>
      <c r="O380" s="244"/>
      <c r="P380" s="244"/>
      <c r="Q380" s="244"/>
      <c r="R380" s="244"/>
      <c r="S380" s="244"/>
      <c r="T380" s="244"/>
      <c r="U380" s="244"/>
      <c r="V380" s="244"/>
      <c r="W380" s="244"/>
      <c r="X380" s="244"/>
    </row>
    <row r="381" spans="1:24" customFormat="1" ht="15" customHeight="1" x14ac:dyDescent="0.2">
      <c r="A381" s="256"/>
      <c r="B381" s="33"/>
      <c r="C381" s="257"/>
      <c r="D381" s="259"/>
      <c r="E381" s="259"/>
      <c r="F381" s="259"/>
      <c r="G381" s="244"/>
      <c r="H381" s="244"/>
      <c r="I381" s="244"/>
      <c r="J381" s="244"/>
      <c r="K381" s="244"/>
      <c r="L381" s="244"/>
      <c r="M381" s="244"/>
      <c r="N381" s="244"/>
      <c r="O381" s="244"/>
      <c r="P381" s="244"/>
      <c r="Q381" s="244"/>
      <c r="R381" s="244"/>
      <c r="S381" s="244"/>
      <c r="T381" s="244"/>
      <c r="U381" s="244"/>
      <c r="V381" s="244"/>
      <c r="W381" s="244"/>
      <c r="X381" s="244"/>
    </row>
    <row r="382" spans="1:24" customFormat="1" ht="15" customHeight="1" x14ac:dyDescent="0.2">
      <c r="A382" s="256"/>
      <c r="B382" s="33"/>
      <c r="C382" s="257"/>
      <c r="D382" s="259"/>
      <c r="E382" s="259"/>
      <c r="F382" s="259"/>
      <c r="G382" s="244"/>
      <c r="H382" s="244"/>
      <c r="I382" s="244"/>
      <c r="J382" s="244"/>
      <c r="K382" s="244"/>
      <c r="L382" s="244"/>
      <c r="M382" s="244"/>
      <c r="N382" s="244"/>
      <c r="O382" s="244"/>
      <c r="P382" s="244"/>
      <c r="Q382" s="244"/>
      <c r="R382" s="244"/>
      <c r="S382" s="244"/>
      <c r="T382" s="244"/>
      <c r="U382" s="244"/>
      <c r="V382" s="244"/>
      <c r="W382" s="244"/>
      <c r="X382" s="244"/>
    </row>
    <row r="383" spans="1:24" customFormat="1" ht="15" customHeight="1" x14ac:dyDescent="0.2">
      <c r="A383" s="256"/>
      <c r="B383" s="33"/>
      <c r="C383" s="257"/>
      <c r="D383" s="259"/>
      <c r="E383" s="259"/>
      <c r="F383" s="259"/>
      <c r="G383" s="244"/>
      <c r="H383" s="244"/>
      <c r="I383" s="244"/>
      <c r="J383" s="244"/>
      <c r="K383" s="244"/>
      <c r="L383" s="244"/>
      <c r="M383" s="244"/>
      <c r="N383" s="244"/>
      <c r="O383" s="244"/>
      <c r="P383" s="244"/>
      <c r="Q383" s="244"/>
      <c r="R383" s="244"/>
      <c r="S383" s="244"/>
      <c r="T383" s="244"/>
      <c r="U383" s="244"/>
      <c r="V383" s="244"/>
      <c r="W383" s="244"/>
      <c r="X383" s="244"/>
    </row>
    <row r="384" spans="1:24" customFormat="1" ht="15" customHeight="1" x14ac:dyDescent="0.2">
      <c r="A384" s="256"/>
      <c r="B384" s="33"/>
      <c r="C384" s="257"/>
      <c r="D384" s="259"/>
      <c r="E384" s="259"/>
      <c r="F384" s="259"/>
      <c r="G384" s="244"/>
      <c r="H384" s="244"/>
      <c r="I384" s="244"/>
      <c r="J384" s="244"/>
      <c r="K384" s="244"/>
      <c r="L384" s="244"/>
      <c r="M384" s="244"/>
      <c r="N384" s="244"/>
      <c r="O384" s="244"/>
      <c r="P384" s="244"/>
      <c r="Q384" s="244"/>
      <c r="R384" s="244"/>
      <c r="S384" s="244"/>
      <c r="T384" s="244"/>
      <c r="U384" s="244"/>
      <c r="V384" s="244"/>
      <c r="W384" s="244"/>
      <c r="X384" s="244"/>
    </row>
    <row r="385" spans="1:24" customFormat="1" ht="15" customHeight="1" x14ac:dyDescent="0.2">
      <c r="A385" s="256"/>
      <c r="B385" s="33"/>
      <c r="C385" s="257"/>
      <c r="D385" s="259"/>
      <c r="E385" s="259"/>
      <c r="F385" s="259"/>
      <c r="G385" s="244"/>
      <c r="H385" s="244"/>
      <c r="I385" s="244"/>
      <c r="J385" s="244"/>
      <c r="K385" s="244"/>
      <c r="L385" s="244"/>
      <c r="M385" s="244"/>
      <c r="N385" s="244"/>
      <c r="O385" s="244"/>
      <c r="P385" s="244"/>
      <c r="Q385" s="244"/>
      <c r="R385" s="244"/>
      <c r="S385" s="244"/>
      <c r="T385" s="244"/>
      <c r="U385" s="244"/>
      <c r="V385" s="244"/>
      <c r="W385" s="244"/>
      <c r="X385" s="244"/>
    </row>
    <row r="386" spans="1:24" customFormat="1" ht="15" customHeight="1" x14ac:dyDescent="0.2">
      <c r="A386" s="256"/>
      <c r="B386" s="33"/>
      <c r="C386" s="257"/>
      <c r="D386" s="259"/>
      <c r="E386" s="259"/>
      <c r="F386" s="259"/>
      <c r="G386" s="244"/>
      <c r="H386" s="244"/>
      <c r="I386" s="244"/>
      <c r="J386" s="244"/>
      <c r="K386" s="244"/>
      <c r="L386" s="244"/>
      <c r="M386" s="244"/>
      <c r="N386" s="244"/>
      <c r="O386" s="244"/>
      <c r="P386" s="244"/>
      <c r="Q386" s="244"/>
      <c r="R386" s="244"/>
      <c r="S386" s="244"/>
      <c r="T386" s="244"/>
      <c r="U386" s="244"/>
      <c r="V386" s="244"/>
      <c r="W386" s="244"/>
      <c r="X386" s="244"/>
    </row>
    <row r="387" spans="1:24" customFormat="1" ht="15" customHeight="1" x14ac:dyDescent="0.2">
      <c r="A387" s="256"/>
      <c r="B387" s="33"/>
      <c r="C387" s="257"/>
      <c r="D387" s="259"/>
      <c r="E387" s="259"/>
      <c r="F387" s="259"/>
      <c r="G387" s="244"/>
      <c r="H387" s="244"/>
      <c r="I387" s="244"/>
      <c r="J387" s="244"/>
      <c r="K387" s="244"/>
      <c r="L387" s="244"/>
      <c r="M387" s="244"/>
      <c r="N387" s="244"/>
      <c r="O387" s="244"/>
      <c r="P387" s="244"/>
      <c r="Q387" s="244"/>
      <c r="R387" s="244"/>
      <c r="S387" s="244"/>
      <c r="T387" s="244"/>
      <c r="U387" s="244"/>
      <c r="V387" s="244"/>
      <c r="W387" s="244"/>
      <c r="X387" s="244"/>
    </row>
    <row r="388" spans="1:24" customFormat="1" ht="15" customHeight="1" x14ac:dyDescent="0.2">
      <c r="A388" s="256"/>
      <c r="B388" s="33"/>
      <c r="C388" s="257"/>
      <c r="D388" s="259"/>
      <c r="E388" s="259"/>
      <c r="F388" s="259"/>
      <c r="G388" s="244"/>
      <c r="H388" s="244"/>
      <c r="I388" s="244"/>
      <c r="J388" s="244"/>
      <c r="K388" s="244"/>
      <c r="L388" s="244"/>
      <c r="M388" s="244"/>
      <c r="N388" s="244"/>
      <c r="O388" s="244"/>
      <c r="P388" s="244"/>
      <c r="Q388" s="244"/>
      <c r="R388" s="244"/>
      <c r="S388" s="244"/>
      <c r="T388" s="244"/>
      <c r="U388" s="244"/>
      <c r="V388" s="244"/>
      <c r="W388" s="244"/>
      <c r="X388" s="244"/>
    </row>
    <row r="389" spans="1:24" customFormat="1" ht="15" customHeight="1" x14ac:dyDescent="0.2">
      <c r="A389" s="256"/>
      <c r="B389" s="33"/>
      <c r="C389" s="257"/>
      <c r="D389" s="259"/>
      <c r="E389" s="259"/>
      <c r="F389" s="259"/>
      <c r="G389" s="244"/>
      <c r="H389" s="244"/>
      <c r="I389" s="244"/>
      <c r="J389" s="244"/>
      <c r="K389" s="244"/>
      <c r="L389" s="244"/>
      <c r="M389" s="244"/>
      <c r="N389" s="244"/>
      <c r="O389" s="244"/>
      <c r="P389" s="244"/>
      <c r="Q389" s="244"/>
      <c r="R389" s="244"/>
      <c r="S389" s="244"/>
      <c r="T389" s="244"/>
      <c r="U389" s="244"/>
      <c r="V389" s="244"/>
      <c r="W389" s="244"/>
      <c r="X389" s="244"/>
    </row>
    <row r="390" spans="1:24" customFormat="1" ht="15" customHeight="1" x14ac:dyDescent="0.2">
      <c r="A390" s="256"/>
      <c r="B390" s="33"/>
      <c r="C390" s="257"/>
      <c r="D390" s="259"/>
      <c r="E390" s="259"/>
      <c r="F390" s="259"/>
      <c r="G390" s="244"/>
      <c r="H390" s="244"/>
      <c r="I390" s="244"/>
      <c r="J390" s="244"/>
      <c r="K390" s="244"/>
      <c r="L390" s="244"/>
      <c r="M390" s="244"/>
      <c r="N390" s="244"/>
      <c r="O390" s="244"/>
      <c r="P390" s="244"/>
      <c r="Q390" s="244"/>
      <c r="R390" s="244"/>
      <c r="S390" s="244"/>
      <c r="T390" s="244"/>
      <c r="U390" s="244"/>
      <c r="V390" s="244"/>
      <c r="W390" s="244"/>
      <c r="X390" s="244"/>
    </row>
    <row r="391" spans="1:24" customFormat="1" ht="15" customHeight="1" x14ac:dyDescent="0.2">
      <c r="A391" s="256"/>
      <c r="B391" s="33"/>
      <c r="C391" s="257"/>
      <c r="D391" s="259"/>
      <c r="E391" s="259"/>
      <c r="F391" s="259"/>
      <c r="G391" s="244"/>
      <c r="H391" s="244"/>
      <c r="I391" s="244"/>
      <c r="J391" s="244"/>
      <c r="K391" s="244"/>
      <c r="L391" s="244"/>
      <c r="M391" s="244"/>
      <c r="N391" s="244"/>
      <c r="O391" s="244"/>
      <c r="P391" s="244"/>
      <c r="Q391" s="244"/>
      <c r="R391" s="244"/>
      <c r="S391" s="244"/>
      <c r="T391" s="244"/>
      <c r="U391" s="244"/>
      <c r="V391" s="244"/>
      <c r="W391" s="244"/>
      <c r="X391" s="244"/>
    </row>
    <row r="392" spans="1:24" customFormat="1" ht="15" customHeight="1" x14ac:dyDescent="0.2">
      <c r="A392" s="256"/>
      <c r="B392" s="33"/>
      <c r="C392" s="257"/>
      <c r="D392" s="259"/>
      <c r="E392" s="259"/>
      <c r="F392" s="259"/>
      <c r="G392" s="244"/>
      <c r="H392" s="244"/>
      <c r="I392" s="244"/>
      <c r="J392" s="244"/>
      <c r="K392" s="244"/>
      <c r="L392" s="244"/>
      <c r="M392" s="244"/>
      <c r="N392" s="244"/>
      <c r="O392" s="244"/>
      <c r="P392" s="244"/>
      <c r="Q392" s="244"/>
      <c r="R392" s="244"/>
      <c r="S392" s="244"/>
      <c r="T392" s="244"/>
      <c r="U392" s="244"/>
      <c r="V392" s="244"/>
      <c r="W392" s="244"/>
      <c r="X392" s="244"/>
    </row>
    <row r="393" spans="1:24" customFormat="1" ht="15" customHeight="1" x14ac:dyDescent="0.2">
      <c r="A393" s="256"/>
      <c r="B393" s="33"/>
      <c r="C393" s="257"/>
      <c r="D393" s="259"/>
      <c r="E393" s="259"/>
      <c r="F393" s="259"/>
      <c r="G393" s="244"/>
      <c r="H393" s="244"/>
      <c r="I393" s="244"/>
      <c r="J393" s="244"/>
      <c r="K393" s="244"/>
      <c r="L393" s="244"/>
      <c r="M393" s="244"/>
      <c r="N393" s="244"/>
      <c r="O393" s="244"/>
      <c r="P393" s="244"/>
      <c r="Q393" s="244"/>
      <c r="R393" s="244"/>
      <c r="S393" s="244"/>
      <c r="T393" s="244"/>
      <c r="U393" s="244"/>
      <c r="V393" s="244"/>
      <c r="W393" s="244"/>
      <c r="X393" s="244"/>
    </row>
    <row r="394" spans="1:24" customFormat="1" ht="15" customHeight="1" x14ac:dyDescent="0.2">
      <c r="A394" s="256"/>
      <c r="B394" s="33"/>
      <c r="C394" s="257"/>
      <c r="D394" s="259"/>
      <c r="E394" s="259"/>
      <c r="F394" s="259"/>
      <c r="G394" s="244"/>
      <c r="H394" s="244"/>
      <c r="I394" s="244"/>
      <c r="J394" s="244"/>
      <c r="K394" s="244"/>
      <c r="L394" s="244"/>
      <c r="M394" s="244"/>
      <c r="N394" s="244"/>
      <c r="O394" s="244"/>
      <c r="P394" s="244"/>
      <c r="Q394" s="244"/>
      <c r="R394" s="244"/>
      <c r="S394" s="244"/>
      <c r="T394" s="244"/>
      <c r="U394" s="244"/>
      <c r="V394" s="244"/>
      <c r="W394" s="244"/>
      <c r="X394" s="244"/>
    </row>
    <row r="395" spans="1:24" customFormat="1" ht="15" customHeight="1" x14ac:dyDescent="0.2">
      <c r="A395" s="256"/>
      <c r="B395" s="33"/>
      <c r="C395" s="257"/>
      <c r="D395" s="259"/>
      <c r="E395" s="259"/>
      <c r="F395" s="259"/>
      <c r="G395" s="244"/>
      <c r="H395" s="244"/>
      <c r="I395" s="244"/>
      <c r="J395" s="244"/>
      <c r="K395" s="244"/>
      <c r="L395" s="244"/>
      <c r="M395" s="244"/>
      <c r="N395" s="244"/>
      <c r="O395" s="244"/>
      <c r="P395" s="244"/>
      <c r="Q395" s="244"/>
      <c r="R395" s="244"/>
      <c r="S395" s="244"/>
      <c r="T395" s="244"/>
      <c r="U395" s="244"/>
      <c r="V395" s="244"/>
      <c r="W395" s="244"/>
      <c r="X395" s="244"/>
    </row>
    <row r="396" spans="1:24" customFormat="1" ht="15" customHeight="1" x14ac:dyDescent="0.2">
      <c r="A396" s="256"/>
      <c r="B396" s="33"/>
      <c r="C396" s="257"/>
      <c r="D396" s="259"/>
      <c r="E396" s="259"/>
      <c r="F396" s="259"/>
      <c r="G396" s="244"/>
      <c r="H396" s="244"/>
      <c r="I396" s="244"/>
      <c r="J396" s="244"/>
      <c r="K396" s="244"/>
      <c r="L396" s="244"/>
      <c r="M396" s="244"/>
      <c r="N396" s="244"/>
      <c r="O396" s="244"/>
      <c r="P396" s="244"/>
      <c r="Q396" s="244"/>
      <c r="R396" s="244"/>
      <c r="S396" s="244"/>
      <c r="T396" s="244"/>
      <c r="U396" s="244"/>
      <c r="V396" s="244"/>
      <c r="W396" s="244"/>
      <c r="X396" s="244"/>
    </row>
    <row r="397" spans="1:24" customFormat="1" ht="15" customHeight="1" x14ac:dyDescent="0.2">
      <c r="A397" s="256"/>
      <c r="B397" s="33"/>
      <c r="C397" s="257"/>
      <c r="D397" s="259"/>
      <c r="E397" s="259"/>
      <c r="F397" s="259"/>
      <c r="G397" s="244"/>
      <c r="H397" s="244"/>
      <c r="I397" s="244"/>
      <c r="J397" s="244"/>
      <c r="K397" s="244"/>
      <c r="L397" s="244"/>
      <c r="M397" s="244"/>
      <c r="N397" s="244"/>
      <c r="O397" s="244"/>
      <c r="P397" s="244"/>
      <c r="Q397" s="244"/>
      <c r="R397" s="244"/>
      <c r="S397" s="244"/>
      <c r="T397" s="244"/>
      <c r="U397" s="244"/>
      <c r="V397" s="244"/>
      <c r="W397" s="244"/>
      <c r="X397" s="244"/>
    </row>
    <row r="398" spans="1:24" customFormat="1" ht="15" customHeight="1" x14ac:dyDescent="0.2">
      <c r="A398" s="256"/>
      <c r="B398" s="33"/>
      <c r="C398" s="257"/>
      <c r="D398" s="259"/>
      <c r="E398" s="259"/>
      <c r="F398" s="259"/>
      <c r="G398" s="244"/>
      <c r="H398" s="244"/>
      <c r="I398" s="244"/>
      <c r="J398" s="244"/>
      <c r="K398" s="244"/>
      <c r="L398" s="244"/>
      <c r="M398" s="244"/>
      <c r="N398" s="244"/>
      <c r="O398" s="244"/>
      <c r="P398" s="244"/>
      <c r="Q398" s="244"/>
      <c r="R398" s="244"/>
      <c r="S398" s="244"/>
      <c r="T398" s="244"/>
      <c r="U398" s="244"/>
      <c r="V398" s="244"/>
      <c r="W398" s="244"/>
      <c r="X398" s="244"/>
    </row>
    <row r="399" spans="1:24" customFormat="1" ht="15" customHeight="1" x14ac:dyDescent="0.2">
      <c r="A399" s="256"/>
      <c r="B399" s="33"/>
      <c r="C399" s="257"/>
      <c r="D399" s="259"/>
      <c r="E399" s="259"/>
      <c r="F399" s="259"/>
      <c r="G399" s="244"/>
      <c r="H399" s="244"/>
      <c r="I399" s="244"/>
      <c r="J399" s="244"/>
      <c r="K399" s="244"/>
      <c r="L399" s="244"/>
      <c r="M399" s="244"/>
      <c r="N399" s="244"/>
      <c r="O399" s="244"/>
      <c r="P399" s="244"/>
      <c r="Q399" s="244"/>
      <c r="R399" s="244"/>
      <c r="S399" s="244"/>
      <c r="T399" s="244"/>
      <c r="U399" s="244"/>
      <c r="V399" s="244"/>
      <c r="W399" s="244"/>
      <c r="X399" s="244"/>
    </row>
    <row r="400" spans="1:24" customFormat="1" ht="15" customHeight="1" x14ac:dyDescent="0.2">
      <c r="A400" s="256"/>
      <c r="B400" s="33"/>
      <c r="C400" s="257"/>
      <c r="D400" s="259"/>
      <c r="E400" s="259"/>
      <c r="F400" s="259"/>
      <c r="G400" s="244"/>
      <c r="H400" s="244"/>
      <c r="I400" s="244"/>
      <c r="J400" s="244"/>
      <c r="K400" s="244"/>
      <c r="L400" s="244"/>
      <c r="M400" s="244"/>
      <c r="N400" s="244"/>
      <c r="O400" s="244"/>
      <c r="P400" s="244"/>
      <c r="Q400" s="244"/>
      <c r="R400" s="244"/>
      <c r="S400" s="244"/>
      <c r="T400" s="244"/>
      <c r="U400" s="244"/>
      <c r="V400" s="244"/>
      <c r="W400" s="244"/>
      <c r="X400" s="244"/>
    </row>
    <row r="401" spans="1:24" customFormat="1" ht="15" customHeight="1" x14ac:dyDescent="0.2">
      <c r="A401" s="256"/>
      <c r="B401" s="33"/>
      <c r="C401" s="257"/>
      <c r="D401" s="259"/>
      <c r="E401" s="259"/>
      <c r="F401" s="259"/>
      <c r="G401" s="244"/>
      <c r="H401" s="244"/>
      <c r="I401" s="244"/>
      <c r="J401" s="244"/>
      <c r="K401" s="244"/>
      <c r="L401" s="244"/>
      <c r="M401" s="244"/>
      <c r="N401" s="244"/>
      <c r="O401" s="244"/>
      <c r="P401" s="244"/>
      <c r="Q401" s="244"/>
      <c r="R401" s="244"/>
      <c r="S401" s="244"/>
      <c r="T401" s="244"/>
      <c r="U401" s="244"/>
      <c r="V401" s="244"/>
      <c r="W401" s="244"/>
      <c r="X401" s="244"/>
    </row>
    <row r="402" spans="1:24" customFormat="1" ht="15" customHeight="1" x14ac:dyDescent="0.2">
      <c r="A402" s="256"/>
      <c r="B402" s="33"/>
      <c r="C402" s="257"/>
      <c r="D402" s="259"/>
      <c r="E402" s="259"/>
      <c r="F402" s="259"/>
      <c r="G402" s="244"/>
      <c r="H402" s="244"/>
      <c r="I402" s="244"/>
      <c r="J402" s="244"/>
      <c r="K402" s="244"/>
      <c r="L402" s="244"/>
      <c r="M402" s="244"/>
      <c r="N402" s="244"/>
      <c r="O402" s="244"/>
      <c r="P402" s="244"/>
      <c r="Q402" s="244"/>
      <c r="R402" s="244"/>
      <c r="S402" s="244"/>
      <c r="T402" s="244"/>
      <c r="U402" s="244"/>
      <c r="V402" s="244"/>
      <c r="W402" s="244"/>
      <c r="X402" s="244"/>
    </row>
    <row r="403" spans="1:24" customFormat="1" ht="15" customHeight="1" x14ac:dyDescent="0.2">
      <c r="A403" s="256"/>
      <c r="B403" s="33"/>
      <c r="C403" s="257"/>
      <c r="D403" s="259"/>
      <c r="E403" s="259"/>
      <c r="F403" s="259"/>
      <c r="G403" s="244"/>
      <c r="H403" s="244"/>
      <c r="I403" s="244"/>
      <c r="J403" s="244"/>
      <c r="K403" s="244"/>
      <c r="L403" s="244"/>
      <c r="M403" s="244"/>
      <c r="N403" s="244"/>
      <c r="O403" s="244"/>
      <c r="P403" s="244"/>
      <c r="Q403" s="244"/>
      <c r="R403" s="244"/>
      <c r="S403" s="244"/>
      <c r="T403" s="244"/>
      <c r="U403" s="244"/>
      <c r="V403" s="244"/>
      <c r="W403" s="244"/>
      <c r="X403" s="244"/>
    </row>
    <row r="404" spans="1:24" customFormat="1" ht="15" customHeight="1" x14ac:dyDescent="0.2">
      <c r="A404" s="256"/>
      <c r="B404" s="33"/>
      <c r="C404" s="257"/>
      <c r="D404" s="259"/>
      <c r="E404" s="259"/>
      <c r="F404" s="259"/>
      <c r="G404" s="244"/>
      <c r="H404" s="244"/>
      <c r="I404" s="244"/>
      <c r="J404" s="244"/>
      <c r="K404" s="244"/>
      <c r="L404" s="244"/>
      <c r="M404" s="244"/>
      <c r="N404" s="244"/>
      <c r="O404" s="244"/>
      <c r="P404" s="244"/>
      <c r="Q404" s="244"/>
      <c r="R404" s="244"/>
      <c r="S404" s="244"/>
      <c r="T404" s="244"/>
      <c r="U404" s="244"/>
      <c r="V404" s="244"/>
      <c r="W404" s="244"/>
      <c r="X404" s="244"/>
    </row>
    <row r="405" spans="1:24" customFormat="1" ht="15" customHeight="1" x14ac:dyDescent="0.2">
      <c r="A405" s="256"/>
      <c r="B405" s="33"/>
      <c r="C405" s="257"/>
      <c r="D405" s="259"/>
      <c r="E405" s="259"/>
      <c r="F405" s="259"/>
      <c r="G405" s="244"/>
      <c r="H405" s="244"/>
      <c r="I405" s="244"/>
      <c r="J405" s="244"/>
      <c r="K405" s="244"/>
      <c r="L405" s="244"/>
      <c r="M405" s="244"/>
      <c r="N405" s="244"/>
      <c r="O405" s="244"/>
      <c r="P405" s="244"/>
      <c r="Q405" s="244"/>
      <c r="R405" s="244"/>
      <c r="S405" s="244"/>
      <c r="T405" s="244"/>
      <c r="U405" s="244"/>
      <c r="V405" s="244"/>
      <c r="W405" s="244"/>
      <c r="X405" s="244"/>
    </row>
    <row r="406" spans="1:24" customFormat="1" ht="15" customHeight="1" x14ac:dyDescent="0.2">
      <c r="A406" s="256"/>
      <c r="B406" s="33"/>
      <c r="C406" s="257"/>
      <c r="D406" s="259"/>
      <c r="E406" s="259"/>
      <c r="F406" s="259"/>
      <c r="G406" s="244"/>
      <c r="H406" s="244"/>
      <c r="I406" s="244"/>
      <c r="J406" s="244"/>
      <c r="K406" s="244"/>
      <c r="L406" s="244"/>
      <c r="M406" s="244"/>
      <c r="N406" s="244"/>
      <c r="O406" s="244"/>
      <c r="P406" s="244"/>
      <c r="Q406" s="244"/>
      <c r="R406" s="244"/>
      <c r="S406" s="244"/>
      <c r="T406" s="244"/>
      <c r="U406" s="244"/>
      <c r="V406" s="244"/>
      <c r="W406" s="244"/>
      <c r="X406" s="244"/>
    </row>
    <row r="407" spans="1:24" customFormat="1" ht="15" customHeight="1" x14ac:dyDescent="0.2">
      <c r="A407" s="256"/>
      <c r="B407" s="33"/>
      <c r="C407" s="257"/>
      <c r="D407" s="259"/>
      <c r="E407" s="259"/>
      <c r="F407" s="259"/>
      <c r="G407" s="244"/>
      <c r="H407" s="244"/>
      <c r="I407" s="244"/>
      <c r="J407" s="244"/>
      <c r="K407" s="244"/>
      <c r="L407" s="244"/>
      <c r="M407" s="244"/>
      <c r="N407" s="244"/>
      <c r="O407" s="244"/>
      <c r="P407" s="244"/>
      <c r="Q407" s="244"/>
      <c r="R407" s="244"/>
      <c r="S407" s="244"/>
      <c r="T407" s="244"/>
      <c r="U407" s="244"/>
      <c r="V407" s="244"/>
      <c r="W407" s="244"/>
      <c r="X407" s="244"/>
    </row>
    <row r="408" spans="1:24" customFormat="1" ht="15" customHeight="1" x14ac:dyDescent="0.2">
      <c r="A408" s="256"/>
      <c r="B408" s="33"/>
      <c r="C408" s="257"/>
      <c r="D408" s="259"/>
      <c r="E408" s="259"/>
      <c r="F408" s="259"/>
      <c r="G408" s="244"/>
      <c r="H408" s="244"/>
      <c r="I408" s="244"/>
      <c r="J408" s="244"/>
      <c r="K408" s="244"/>
      <c r="L408" s="244"/>
      <c r="M408" s="244"/>
      <c r="N408" s="244"/>
      <c r="O408" s="244"/>
      <c r="P408" s="244"/>
      <c r="Q408" s="244"/>
      <c r="R408" s="244"/>
      <c r="S408" s="244"/>
      <c r="T408" s="244"/>
      <c r="U408" s="244"/>
      <c r="V408" s="244"/>
      <c r="W408" s="244"/>
      <c r="X408" s="244"/>
    </row>
    <row r="409" spans="1:24" customFormat="1" ht="15" customHeight="1" x14ac:dyDescent="0.2">
      <c r="A409" s="256"/>
      <c r="B409" s="33"/>
      <c r="C409" s="257"/>
      <c r="D409" s="259"/>
      <c r="E409" s="259"/>
      <c r="F409" s="259"/>
      <c r="G409" s="244"/>
      <c r="H409" s="244"/>
      <c r="I409" s="244"/>
      <c r="J409" s="244"/>
      <c r="K409" s="244"/>
      <c r="L409" s="244"/>
      <c r="M409" s="244"/>
      <c r="N409" s="244"/>
      <c r="O409" s="244"/>
      <c r="P409" s="244"/>
      <c r="Q409" s="244"/>
      <c r="R409" s="244"/>
      <c r="S409" s="244"/>
      <c r="T409" s="244"/>
      <c r="U409" s="244"/>
      <c r="V409" s="244"/>
      <c r="W409" s="244"/>
      <c r="X409" s="244"/>
    </row>
    <row r="410" spans="1:24" customFormat="1" ht="15" customHeight="1" x14ac:dyDescent="0.2">
      <c r="A410" s="256"/>
      <c r="B410" s="33"/>
      <c r="C410" s="257"/>
      <c r="D410" s="259"/>
      <c r="E410" s="259"/>
      <c r="F410" s="259"/>
      <c r="G410" s="244"/>
      <c r="H410" s="244"/>
      <c r="I410" s="244"/>
      <c r="J410" s="244"/>
      <c r="K410" s="244"/>
      <c r="L410" s="244"/>
      <c r="M410" s="244"/>
      <c r="N410" s="244"/>
      <c r="O410" s="244"/>
      <c r="P410" s="244"/>
      <c r="Q410" s="244"/>
      <c r="R410" s="244"/>
      <c r="S410" s="244"/>
      <c r="T410" s="244"/>
      <c r="U410" s="244"/>
      <c r="V410" s="244"/>
      <c r="W410" s="244"/>
      <c r="X410" s="244"/>
    </row>
    <row r="411" spans="1:24" customFormat="1" ht="15" customHeight="1" x14ac:dyDescent="0.2">
      <c r="A411" s="256"/>
      <c r="B411" s="33"/>
      <c r="C411" s="257"/>
      <c r="D411" s="259"/>
      <c r="E411" s="259"/>
      <c r="F411" s="259"/>
      <c r="G411" s="244"/>
      <c r="H411" s="244"/>
      <c r="I411" s="244"/>
      <c r="J411" s="244"/>
      <c r="K411" s="244"/>
      <c r="L411" s="244"/>
      <c r="M411" s="244"/>
      <c r="N411" s="244"/>
      <c r="O411" s="244"/>
      <c r="P411" s="244"/>
      <c r="Q411" s="244"/>
      <c r="R411" s="244"/>
      <c r="S411" s="244"/>
      <c r="T411" s="244"/>
      <c r="U411" s="244"/>
      <c r="V411" s="244"/>
      <c r="W411" s="244"/>
      <c r="X411" s="244"/>
    </row>
    <row r="412" spans="1:24" customFormat="1" ht="15" customHeight="1" x14ac:dyDescent="0.2">
      <c r="A412" s="256"/>
      <c r="B412" s="33"/>
      <c r="C412" s="257"/>
      <c r="D412" s="259"/>
      <c r="E412" s="259"/>
      <c r="F412" s="259"/>
      <c r="G412" s="244"/>
      <c r="H412" s="244"/>
      <c r="I412" s="244"/>
      <c r="J412" s="244"/>
      <c r="K412" s="244"/>
      <c r="L412" s="244"/>
      <c r="M412" s="244"/>
      <c r="N412" s="244"/>
      <c r="O412" s="244"/>
      <c r="P412" s="244"/>
      <c r="Q412" s="244"/>
      <c r="R412" s="244"/>
      <c r="S412" s="244"/>
      <c r="T412" s="244"/>
      <c r="U412" s="244"/>
      <c r="V412" s="244"/>
      <c r="W412" s="244"/>
      <c r="X412" s="244"/>
    </row>
    <row r="413" spans="1:24" customFormat="1" ht="15" customHeight="1" x14ac:dyDescent="0.2">
      <c r="A413" s="256"/>
      <c r="B413" s="33"/>
      <c r="C413" s="257"/>
      <c r="D413" s="259"/>
      <c r="E413" s="259"/>
      <c r="F413" s="259"/>
      <c r="G413" s="244"/>
      <c r="H413" s="244"/>
      <c r="I413" s="244"/>
      <c r="J413" s="244"/>
      <c r="K413" s="244"/>
      <c r="L413" s="244"/>
      <c r="M413" s="244"/>
      <c r="N413" s="244"/>
      <c r="O413" s="244"/>
      <c r="P413" s="244"/>
      <c r="Q413" s="244"/>
      <c r="R413" s="244"/>
      <c r="S413" s="244"/>
      <c r="T413" s="244"/>
      <c r="U413" s="244"/>
      <c r="V413" s="244"/>
      <c r="W413" s="244"/>
      <c r="X413" s="244"/>
    </row>
    <row r="414" spans="1:24" customFormat="1" ht="15" customHeight="1" x14ac:dyDescent="0.2">
      <c r="A414" s="256"/>
      <c r="B414" s="33"/>
      <c r="C414" s="257"/>
      <c r="D414" s="259"/>
      <c r="E414" s="259"/>
      <c r="F414" s="259"/>
      <c r="G414" s="244"/>
      <c r="H414" s="244"/>
      <c r="I414" s="244"/>
      <c r="J414" s="244"/>
      <c r="K414" s="244"/>
      <c r="L414" s="244"/>
      <c r="M414" s="244"/>
      <c r="N414" s="244"/>
      <c r="O414" s="244"/>
      <c r="P414" s="244"/>
      <c r="Q414" s="244"/>
      <c r="R414" s="244"/>
      <c r="S414" s="244"/>
      <c r="T414" s="244"/>
      <c r="U414" s="244"/>
      <c r="V414" s="244"/>
      <c r="W414" s="244"/>
      <c r="X414" s="244"/>
    </row>
    <row r="415" spans="1:24" customFormat="1" ht="15" customHeight="1" x14ac:dyDescent="0.2">
      <c r="A415" s="256"/>
      <c r="B415" s="33"/>
      <c r="C415" s="257"/>
      <c r="D415" s="259"/>
      <c r="E415" s="259"/>
      <c r="F415" s="259"/>
      <c r="G415" s="244"/>
      <c r="H415" s="244"/>
      <c r="I415" s="244"/>
      <c r="J415" s="244"/>
      <c r="K415" s="244"/>
      <c r="L415" s="244"/>
      <c r="M415" s="244"/>
      <c r="N415" s="244"/>
      <c r="O415" s="244"/>
      <c r="P415" s="244"/>
      <c r="Q415" s="244"/>
      <c r="R415" s="244"/>
      <c r="S415" s="244"/>
      <c r="T415" s="244"/>
      <c r="U415" s="244"/>
      <c r="V415" s="244"/>
      <c r="W415" s="244"/>
      <c r="X415" s="244"/>
    </row>
    <row r="416" spans="1:24" customFormat="1" ht="15" customHeight="1" x14ac:dyDescent="0.2">
      <c r="A416" s="256"/>
      <c r="B416" s="33"/>
      <c r="C416" s="257"/>
      <c r="D416" s="259"/>
      <c r="E416" s="259"/>
      <c r="F416" s="259"/>
      <c r="G416" s="244"/>
      <c r="H416" s="244"/>
      <c r="I416" s="244"/>
      <c r="J416" s="244"/>
      <c r="K416" s="244"/>
      <c r="L416" s="244"/>
      <c r="M416" s="244"/>
      <c r="N416" s="244"/>
      <c r="O416" s="244"/>
      <c r="P416" s="244"/>
      <c r="Q416" s="244"/>
      <c r="R416" s="244"/>
      <c r="S416" s="244"/>
      <c r="T416" s="244"/>
      <c r="U416" s="244"/>
      <c r="V416" s="244"/>
      <c r="W416" s="244"/>
      <c r="X416" s="244"/>
    </row>
    <row r="417" spans="1:24" customFormat="1" ht="15" customHeight="1" x14ac:dyDescent="0.2">
      <c r="A417" s="256"/>
      <c r="B417" s="33"/>
      <c r="C417" s="257"/>
      <c r="D417" s="259"/>
      <c r="E417" s="259"/>
      <c r="F417" s="259"/>
      <c r="G417" s="244"/>
      <c r="H417" s="244"/>
      <c r="I417" s="244"/>
      <c r="J417" s="244"/>
      <c r="K417" s="244"/>
      <c r="L417" s="244"/>
      <c r="M417" s="244"/>
      <c r="N417" s="244"/>
      <c r="O417" s="244"/>
      <c r="P417" s="244"/>
      <c r="Q417" s="244"/>
      <c r="R417" s="244"/>
      <c r="S417" s="244"/>
      <c r="T417" s="244"/>
      <c r="U417" s="244"/>
      <c r="V417" s="244"/>
      <c r="W417" s="244"/>
      <c r="X417" s="244"/>
    </row>
    <row r="418" spans="1:24" customFormat="1" ht="15" customHeight="1" x14ac:dyDescent="0.2">
      <c r="A418" s="256"/>
      <c r="B418" s="33"/>
      <c r="C418" s="257"/>
      <c r="D418" s="259"/>
      <c r="E418" s="259"/>
      <c r="F418" s="259"/>
      <c r="G418" s="244"/>
      <c r="H418" s="244"/>
      <c r="I418" s="244"/>
      <c r="J418" s="244"/>
      <c r="K418" s="244"/>
      <c r="L418" s="244"/>
      <c r="M418" s="244"/>
      <c r="N418" s="244"/>
      <c r="O418" s="244"/>
      <c r="P418" s="244"/>
      <c r="Q418" s="244"/>
      <c r="R418" s="244"/>
      <c r="S418" s="244"/>
      <c r="T418" s="244"/>
      <c r="U418" s="244"/>
      <c r="V418" s="244"/>
      <c r="W418" s="244"/>
      <c r="X418" s="244"/>
    </row>
    <row r="419" spans="1:24" customFormat="1" ht="15" customHeight="1" x14ac:dyDescent="0.2">
      <c r="A419" s="256"/>
      <c r="B419" s="33"/>
      <c r="C419" s="257"/>
      <c r="D419" s="259"/>
      <c r="E419" s="259"/>
      <c r="F419" s="259"/>
      <c r="G419" s="244"/>
      <c r="H419" s="244"/>
      <c r="I419" s="244"/>
      <c r="J419" s="244"/>
      <c r="K419" s="244"/>
      <c r="L419" s="244"/>
      <c r="M419" s="244"/>
      <c r="N419" s="244"/>
      <c r="O419" s="244"/>
      <c r="P419" s="244"/>
      <c r="Q419" s="244"/>
      <c r="R419" s="244"/>
      <c r="S419" s="244"/>
      <c r="T419" s="244"/>
      <c r="U419" s="244"/>
      <c r="V419" s="244"/>
      <c r="W419" s="244"/>
      <c r="X419" s="244"/>
    </row>
    <row r="420" spans="1:24" customFormat="1" ht="15" customHeight="1" x14ac:dyDescent="0.2">
      <c r="A420" s="256"/>
      <c r="B420" s="33"/>
      <c r="C420" s="257"/>
      <c r="D420" s="259"/>
      <c r="E420" s="259"/>
      <c r="F420" s="259"/>
      <c r="G420" s="244"/>
      <c r="H420" s="244"/>
      <c r="I420" s="244"/>
      <c r="J420" s="244"/>
      <c r="K420" s="244"/>
      <c r="L420" s="244"/>
      <c r="M420" s="244"/>
      <c r="N420" s="244"/>
      <c r="O420" s="244"/>
      <c r="P420" s="244"/>
      <c r="Q420" s="244"/>
      <c r="R420" s="244"/>
      <c r="S420" s="244"/>
      <c r="T420" s="244"/>
      <c r="U420" s="244"/>
      <c r="V420" s="244"/>
      <c r="W420" s="244"/>
      <c r="X420" s="244"/>
    </row>
    <row r="421" spans="1:24" customFormat="1" ht="15" customHeight="1" x14ac:dyDescent="0.2">
      <c r="A421" s="256"/>
      <c r="B421" s="33"/>
      <c r="C421" s="257"/>
      <c r="D421" s="259"/>
      <c r="E421" s="259"/>
      <c r="F421" s="259"/>
      <c r="G421" s="244"/>
      <c r="H421" s="244"/>
      <c r="I421" s="244"/>
      <c r="J421" s="244"/>
      <c r="K421" s="244"/>
      <c r="L421" s="244"/>
      <c r="M421" s="244"/>
      <c r="N421" s="244"/>
      <c r="O421" s="244"/>
      <c r="P421" s="244"/>
      <c r="Q421" s="244"/>
      <c r="R421" s="244"/>
      <c r="S421" s="244"/>
      <c r="T421" s="244"/>
      <c r="U421" s="244"/>
      <c r="V421" s="244"/>
      <c r="W421" s="244"/>
      <c r="X421" s="244"/>
    </row>
    <row r="422" spans="1:24" customFormat="1" ht="15" customHeight="1" x14ac:dyDescent="0.2">
      <c r="A422" s="256"/>
      <c r="B422" s="33"/>
      <c r="C422" s="257"/>
      <c r="D422" s="259"/>
      <c r="E422" s="259"/>
      <c r="F422" s="259"/>
      <c r="G422" s="244"/>
      <c r="H422" s="244"/>
      <c r="I422" s="244"/>
      <c r="J422" s="244"/>
      <c r="K422" s="244"/>
      <c r="L422" s="244"/>
      <c r="M422" s="244"/>
      <c r="N422" s="244"/>
      <c r="O422" s="244"/>
      <c r="P422" s="244"/>
      <c r="Q422" s="244"/>
      <c r="R422" s="244"/>
      <c r="S422" s="244"/>
      <c r="T422" s="244"/>
      <c r="U422" s="244"/>
      <c r="V422" s="244"/>
      <c r="W422" s="244"/>
      <c r="X422" s="244"/>
    </row>
    <row r="423" spans="1:24" customFormat="1" ht="15" customHeight="1" x14ac:dyDescent="0.2">
      <c r="A423" s="256"/>
      <c r="B423" s="33"/>
      <c r="C423" s="257"/>
      <c r="D423" s="259"/>
      <c r="E423" s="259"/>
      <c r="F423" s="259"/>
      <c r="G423" s="244"/>
      <c r="H423" s="244"/>
      <c r="I423" s="244"/>
      <c r="J423" s="244"/>
      <c r="K423" s="244"/>
      <c r="L423" s="244"/>
      <c r="M423" s="244"/>
      <c r="N423" s="244"/>
      <c r="O423" s="244"/>
      <c r="P423" s="244"/>
      <c r="Q423" s="244"/>
      <c r="R423" s="244"/>
      <c r="S423" s="244"/>
      <c r="T423" s="244"/>
      <c r="U423" s="244"/>
      <c r="V423" s="244"/>
      <c r="W423" s="244"/>
      <c r="X423" s="244"/>
    </row>
    <row r="424" spans="1:24" customFormat="1" ht="15" customHeight="1" x14ac:dyDescent="0.2">
      <c r="A424" s="256"/>
      <c r="B424" s="33"/>
      <c r="C424" s="257"/>
      <c r="D424" s="259"/>
      <c r="E424" s="259"/>
      <c r="F424" s="259"/>
      <c r="G424" s="244"/>
      <c r="H424" s="244"/>
      <c r="I424" s="244"/>
      <c r="J424" s="244"/>
      <c r="K424" s="244"/>
      <c r="L424" s="244"/>
      <c r="M424" s="244"/>
      <c r="N424" s="244"/>
      <c r="O424" s="244"/>
      <c r="P424" s="244"/>
      <c r="Q424" s="244"/>
      <c r="R424" s="244"/>
      <c r="S424" s="244"/>
      <c r="T424" s="244"/>
      <c r="U424" s="244"/>
      <c r="V424" s="244"/>
      <c r="W424" s="244"/>
      <c r="X424" s="244"/>
    </row>
    <row r="425" spans="1:24" customFormat="1" ht="15" customHeight="1" x14ac:dyDescent="0.2">
      <c r="A425" s="256"/>
      <c r="B425" s="33"/>
      <c r="C425" s="257"/>
      <c r="D425" s="259"/>
      <c r="E425" s="259"/>
      <c r="F425" s="259"/>
      <c r="G425" s="244"/>
      <c r="H425" s="244"/>
      <c r="I425" s="244"/>
      <c r="J425" s="244"/>
      <c r="K425" s="244"/>
      <c r="L425" s="244"/>
      <c r="M425" s="244"/>
      <c r="N425" s="244"/>
      <c r="O425" s="244"/>
      <c r="P425" s="244"/>
      <c r="Q425" s="244"/>
      <c r="R425" s="244"/>
      <c r="S425" s="244"/>
      <c r="T425" s="244"/>
      <c r="U425" s="244"/>
      <c r="V425" s="244"/>
      <c r="W425" s="244"/>
      <c r="X425" s="244"/>
    </row>
    <row r="426" spans="1:24" customFormat="1" ht="15" customHeight="1" x14ac:dyDescent="0.2">
      <c r="A426" s="256"/>
      <c r="B426" s="33"/>
      <c r="C426" s="257"/>
      <c r="D426" s="259"/>
      <c r="E426" s="259"/>
      <c r="F426" s="259"/>
      <c r="G426" s="244"/>
      <c r="H426" s="244"/>
      <c r="I426" s="244"/>
      <c r="J426" s="244"/>
      <c r="K426" s="244"/>
      <c r="L426" s="244"/>
      <c r="M426" s="244"/>
      <c r="N426" s="244"/>
      <c r="O426" s="244"/>
      <c r="P426" s="244"/>
      <c r="Q426" s="244"/>
      <c r="R426" s="244"/>
      <c r="S426" s="244"/>
      <c r="T426" s="244"/>
      <c r="U426" s="244"/>
      <c r="V426" s="244"/>
      <c r="W426" s="244"/>
      <c r="X426" s="244"/>
    </row>
    <row r="427" spans="1:24" customFormat="1" ht="15" customHeight="1" x14ac:dyDescent="0.2">
      <c r="A427" s="256"/>
      <c r="B427" s="33"/>
      <c r="C427" s="257"/>
      <c r="D427" s="259"/>
      <c r="E427" s="259"/>
      <c r="F427" s="259"/>
      <c r="G427" s="244"/>
      <c r="H427" s="244"/>
      <c r="I427" s="244"/>
      <c r="J427" s="244"/>
      <c r="K427" s="244"/>
      <c r="L427" s="244"/>
      <c r="M427" s="244"/>
      <c r="N427" s="244"/>
      <c r="O427" s="244"/>
      <c r="P427" s="244"/>
      <c r="Q427" s="244"/>
      <c r="R427" s="244"/>
      <c r="S427" s="244"/>
      <c r="T427" s="244"/>
      <c r="U427" s="244"/>
      <c r="V427" s="244"/>
      <c r="W427" s="244"/>
      <c r="X427" s="244"/>
    </row>
    <row r="428" spans="1:24" customFormat="1" ht="15" customHeight="1" x14ac:dyDescent="0.2">
      <c r="A428" s="256"/>
      <c r="B428" s="33"/>
      <c r="C428" s="257"/>
      <c r="D428" s="259"/>
      <c r="E428" s="259"/>
      <c r="F428" s="259"/>
      <c r="G428" s="244"/>
      <c r="H428" s="244"/>
      <c r="I428" s="244"/>
      <c r="J428" s="244"/>
      <c r="K428" s="244"/>
      <c r="L428" s="244"/>
      <c r="M428" s="244"/>
      <c r="N428" s="244"/>
      <c r="O428" s="244"/>
      <c r="P428" s="244"/>
      <c r="Q428" s="244"/>
      <c r="R428" s="244"/>
      <c r="S428" s="244"/>
      <c r="T428" s="244"/>
      <c r="U428" s="244"/>
      <c r="V428" s="244"/>
      <c r="W428" s="244"/>
      <c r="X428" s="244"/>
    </row>
    <row r="429" spans="1:24" customFormat="1" ht="15" customHeight="1" x14ac:dyDescent="0.2">
      <c r="A429" s="256"/>
      <c r="B429" s="33"/>
      <c r="C429" s="257"/>
      <c r="D429" s="259"/>
      <c r="E429" s="259"/>
      <c r="F429" s="259"/>
      <c r="G429" s="244"/>
      <c r="H429" s="244"/>
      <c r="I429" s="244"/>
      <c r="J429" s="244"/>
      <c r="K429" s="244"/>
      <c r="L429" s="244"/>
      <c r="M429" s="244"/>
      <c r="N429" s="244"/>
      <c r="O429" s="244"/>
      <c r="P429" s="244"/>
      <c r="Q429" s="244"/>
      <c r="R429" s="244"/>
      <c r="S429" s="244"/>
      <c r="T429" s="244"/>
      <c r="U429" s="244"/>
      <c r="V429" s="244"/>
      <c r="W429" s="244"/>
      <c r="X429" s="244"/>
    </row>
    <row r="430" spans="1:24" customFormat="1" ht="15" customHeight="1" x14ac:dyDescent="0.2">
      <c r="A430" s="256"/>
      <c r="B430" s="33"/>
      <c r="C430" s="257"/>
      <c r="D430" s="259"/>
      <c r="E430" s="259"/>
      <c r="F430" s="259"/>
      <c r="G430" s="244"/>
      <c r="H430" s="244"/>
      <c r="I430" s="244"/>
      <c r="J430" s="244"/>
      <c r="K430" s="244"/>
      <c r="L430" s="244"/>
      <c r="M430" s="244"/>
      <c r="N430" s="244"/>
      <c r="O430" s="244"/>
      <c r="P430" s="244"/>
      <c r="Q430" s="244"/>
      <c r="R430" s="244"/>
      <c r="S430" s="244"/>
      <c r="T430" s="244"/>
      <c r="U430" s="244"/>
      <c r="V430" s="244"/>
      <c r="W430" s="244"/>
      <c r="X430" s="244"/>
    </row>
    <row r="431" spans="1:24" customFormat="1" ht="15" customHeight="1" x14ac:dyDescent="0.2">
      <c r="A431" s="256"/>
      <c r="B431" s="33"/>
      <c r="C431" s="257"/>
      <c r="D431" s="259"/>
      <c r="E431" s="259"/>
      <c r="F431" s="259"/>
      <c r="G431" s="244"/>
      <c r="H431" s="244"/>
      <c r="I431" s="244"/>
      <c r="J431" s="244"/>
      <c r="K431" s="244"/>
      <c r="L431" s="244"/>
      <c r="M431" s="244"/>
      <c r="N431" s="244"/>
      <c r="O431" s="244"/>
      <c r="P431" s="244"/>
      <c r="Q431" s="244"/>
      <c r="R431" s="244"/>
      <c r="S431" s="244"/>
      <c r="T431" s="244"/>
      <c r="U431" s="244"/>
      <c r="V431" s="244"/>
      <c r="W431" s="244"/>
      <c r="X431" s="244"/>
    </row>
    <row r="432" spans="1:24" customFormat="1" ht="15" customHeight="1" x14ac:dyDescent="0.2">
      <c r="A432" s="256"/>
      <c r="B432" s="33"/>
      <c r="C432" s="257"/>
      <c r="D432" s="259"/>
      <c r="E432" s="259"/>
      <c r="F432" s="259"/>
      <c r="G432" s="244"/>
      <c r="H432" s="244"/>
      <c r="I432" s="244"/>
      <c r="J432" s="244"/>
      <c r="K432" s="244"/>
      <c r="L432" s="244"/>
      <c r="M432" s="244"/>
      <c r="N432" s="244"/>
      <c r="O432" s="244"/>
      <c r="P432" s="244"/>
      <c r="Q432" s="244"/>
      <c r="R432" s="244"/>
      <c r="S432" s="244"/>
      <c r="T432" s="244"/>
      <c r="U432" s="244"/>
      <c r="V432" s="244"/>
      <c r="W432" s="244"/>
      <c r="X432" s="244"/>
    </row>
    <row r="433" spans="1:24" customFormat="1" ht="15" customHeight="1" x14ac:dyDescent="0.2">
      <c r="A433" s="256"/>
      <c r="B433" s="33"/>
      <c r="C433" s="257"/>
      <c r="D433" s="259"/>
      <c r="E433" s="259"/>
      <c r="F433" s="259"/>
      <c r="G433" s="244"/>
      <c r="H433" s="244"/>
      <c r="I433" s="244"/>
      <c r="J433" s="244"/>
      <c r="K433" s="244"/>
      <c r="L433" s="244"/>
      <c r="M433" s="244"/>
      <c r="N433" s="244"/>
      <c r="O433" s="244"/>
      <c r="P433" s="244"/>
      <c r="Q433" s="244"/>
      <c r="R433" s="244"/>
      <c r="S433" s="244"/>
      <c r="T433" s="244"/>
      <c r="U433" s="244"/>
      <c r="V433" s="244"/>
      <c r="W433" s="244"/>
      <c r="X433" s="244"/>
    </row>
    <row r="434" spans="1:24" customFormat="1" ht="15" customHeight="1" x14ac:dyDescent="0.2">
      <c r="A434" s="256"/>
      <c r="B434" s="33"/>
      <c r="C434" s="257"/>
      <c r="D434" s="259"/>
      <c r="E434" s="259"/>
      <c r="F434" s="259"/>
      <c r="G434" s="244"/>
      <c r="H434" s="244"/>
      <c r="I434" s="244"/>
      <c r="J434" s="244"/>
      <c r="K434" s="244"/>
      <c r="L434" s="244"/>
      <c r="M434" s="244"/>
      <c r="N434" s="244"/>
      <c r="O434" s="244"/>
      <c r="P434" s="244"/>
      <c r="Q434" s="244"/>
      <c r="R434" s="244"/>
      <c r="S434" s="244"/>
      <c r="T434" s="244"/>
      <c r="U434" s="244"/>
      <c r="V434" s="244"/>
      <c r="W434" s="244"/>
      <c r="X434" s="244"/>
    </row>
    <row r="435" spans="1:24" customFormat="1" ht="15" customHeight="1" x14ac:dyDescent="0.2">
      <c r="A435" s="256"/>
      <c r="B435" s="33"/>
      <c r="C435" s="257"/>
      <c r="D435" s="259"/>
      <c r="E435" s="259"/>
      <c r="F435" s="259"/>
      <c r="G435" s="244"/>
      <c r="H435" s="244"/>
      <c r="I435" s="244"/>
      <c r="J435" s="244"/>
      <c r="K435" s="244"/>
      <c r="L435" s="244"/>
      <c r="M435" s="244"/>
      <c r="N435" s="244"/>
      <c r="O435" s="244"/>
      <c r="P435" s="244"/>
      <c r="Q435" s="244"/>
      <c r="R435" s="244"/>
      <c r="S435" s="244"/>
      <c r="T435" s="244"/>
      <c r="U435" s="244"/>
      <c r="V435" s="244"/>
      <c r="W435" s="244"/>
      <c r="X435" s="244"/>
    </row>
    <row r="436" spans="1:24" customFormat="1" ht="15" customHeight="1" x14ac:dyDescent="0.2">
      <c r="A436" s="256"/>
      <c r="B436" s="33"/>
      <c r="C436" s="257"/>
      <c r="D436" s="259"/>
      <c r="E436" s="259"/>
      <c r="F436" s="259"/>
      <c r="G436" s="244"/>
      <c r="H436" s="244"/>
      <c r="I436" s="244"/>
      <c r="J436" s="244"/>
      <c r="K436" s="244"/>
      <c r="L436" s="244"/>
      <c r="M436" s="244"/>
      <c r="N436" s="244"/>
      <c r="O436" s="244"/>
      <c r="P436" s="244"/>
      <c r="Q436" s="244"/>
      <c r="R436" s="244"/>
      <c r="S436" s="244"/>
      <c r="T436" s="244"/>
      <c r="U436" s="244"/>
      <c r="V436" s="244"/>
      <c r="W436" s="244"/>
      <c r="X436" s="244"/>
    </row>
    <row r="437" spans="1:24" customFormat="1" ht="15" customHeight="1" x14ac:dyDescent="0.2">
      <c r="A437" s="256"/>
      <c r="B437" s="33"/>
      <c r="C437" s="257"/>
      <c r="D437" s="259"/>
      <c r="E437" s="259"/>
      <c r="F437" s="259"/>
      <c r="G437" s="244"/>
      <c r="H437" s="244"/>
      <c r="I437" s="244"/>
      <c r="J437" s="244"/>
      <c r="K437" s="244"/>
      <c r="L437" s="244"/>
      <c r="M437" s="244"/>
      <c r="N437" s="244"/>
      <c r="O437" s="244"/>
      <c r="P437" s="244"/>
      <c r="Q437" s="244"/>
      <c r="R437" s="244"/>
      <c r="S437" s="244"/>
      <c r="T437" s="244"/>
      <c r="U437" s="244"/>
      <c r="V437" s="244"/>
      <c r="W437" s="244"/>
      <c r="X437" s="244"/>
    </row>
    <row r="438" spans="1:24" customFormat="1" ht="15" customHeight="1" x14ac:dyDescent="0.2">
      <c r="A438" s="256"/>
      <c r="B438" s="33"/>
      <c r="C438" s="257"/>
      <c r="D438" s="259"/>
      <c r="E438" s="259"/>
      <c r="F438" s="259"/>
      <c r="G438" s="244"/>
      <c r="H438" s="244"/>
      <c r="I438" s="244"/>
      <c r="J438" s="244"/>
      <c r="K438" s="244"/>
      <c r="L438" s="244"/>
      <c r="M438" s="244"/>
      <c r="N438" s="244"/>
      <c r="O438" s="244"/>
      <c r="P438" s="244"/>
      <c r="Q438" s="244"/>
      <c r="R438" s="244"/>
      <c r="S438" s="244"/>
      <c r="T438" s="244"/>
      <c r="U438" s="244"/>
      <c r="V438" s="244"/>
      <c r="W438" s="244"/>
      <c r="X438" s="244"/>
    </row>
    <row r="439" spans="1:24" customFormat="1" ht="15" customHeight="1" x14ac:dyDescent="0.2">
      <c r="A439" s="256"/>
      <c r="B439" s="33"/>
      <c r="C439" s="257"/>
      <c r="D439" s="259"/>
      <c r="E439" s="259"/>
      <c r="F439" s="259"/>
      <c r="G439" s="244"/>
      <c r="H439" s="244"/>
      <c r="I439" s="244"/>
      <c r="J439" s="244"/>
      <c r="K439" s="244"/>
      <c r="L439" s="244"/>
      <c r="M439" s="244"/>
      <c r="N439" s="244"/>
      <c r="O439" s="244"/>
      <c r="P439" s="244"/>
      <c r="Q439" s="244"/>
      <c r="R439" s="244"/>
      <c r="S439" s="244"/>
      <c r="T439" s="244"/>
      <c r="U439" s="244"/>
      <c r="V439" s="244"/>
      <c r="W439" s="244"/>
      <c r="X439" s="244"/>
    </row>
    <row r="440" spans="1:24" customFormat="1" ht="15" customHeight="1" x14ac:dyDescent="0.2">
      <c r="A440" s="256"/>
      <c r="B440" s="33"/>
      <c r="C440" s="257"/>
      <c r="D440" s="259"/>
      <c r="E440" s="259"/>
      <c r="F440" s="259"/>
      <c r="G440" s="244"/>
      <c r="H440" s="244"/>
      <c r="I440" s="244"/>
      <c r="J440" s="244"/>
      <c r="K440" s="244"/>
      <c r="L440" s="244"/>
      <c r="M440" s="244"/>
      <c r="N440" s="244"/>
      <c r="O440" s="244"/>
      <c r="P440" s="244"/>
      <c r="Q440" s="244"/>
      <c r="R440" s="244"/>
      <c r="S440" s="244"/>
      <c r="T440" s="244"/>
      <c r="U440" s="244"/>
      <c r="V440" s="244"/>
      <c r="W440" s="244"/>
      <c r="X440" s="244"/>
    </row>
    <row r="441" spans="1:24" customFormat="1" ht="15" customHeight="1" x14ac:dyDescent="0.2">
      <c r="A441" s="256"/>
      <c r="B441" s="33"/>
      <c r="C441" s="257"/>
      <c r="D441" s="259"/>
      <c r="E441" s="259"/>
      <c r="F441" s="259"/>
      <c r="G441" s="244"/>
      <c r="H441" s="244"/>
      <c r="I441" s="244"/>
      <c r="J441" s="244"/>
      <c r="K441" s="244"/>
      <c r="L441" s="244"/>
      <c r="M441" s="244"/>
      <c r="N441" s="244"/>
      <c r="O441" s="244"/>
      <c r="P441" s="244"/>
      <c r="Q441" s="244"/>
      <c r="R441" s="244"/>
      <c r="S441" s="244"/>
      <c r="T441" s="244"/>
      <c r="U441" s="244"/>
      <c r="V441" s="244"/>
      <c r="W441" s="244"/>
      <c r="X441" s="244"/>
    </row>
    <row r="442" spans="1:24" customFormat="1" ht="15" customHeight="1" x14ac:dyDescent="0.2">
      <c r="A442" s="256"/>
      <c r="B442" s="33"/>
      <c r="C442" s="257"/>
      <c r="D442" s="259"/>
      <c r="E442" s="259"/>
      <c r="F442" s="259"/>
      <c r="G442" s="244"/>
      <c r="H442" s="244"/>
      <c r="I442" s="244"/>
      <c r="J442" s="244"/>
      <c r="K442" s="244"/>
      <c r="L442" s="244"/>
      <c r="M442" s="244"/>
      <c r="N442" s="244"/>
      <c r="O442" s="244"/>
      <c r="P442" s="244"/>
      <c r="Q442" s="244"/>
      <c r="R442" s="244"/>
      <c r="S442" s="244"/>
      <c r="T442" s="244"/>
      <c r="U442" s="244"/>
      <c r="V442" s="244"/>
      <c r="W442" s="244"/>
      <c r="X442" s="244"/>
    </row>
    <row r="443" spans="1:24" customFormat="1" ht="15" customHeight="1" x14ac:dyDescent="0.2">
      <c r="A443" s="256"/>
      <c r="B443" s="33"/>
      <c r="C443" s="257"/>
      <c r="D443" s="259"/>
      <c r="E443" s="259"/>
      <c r="F443" s="259"/>
      <c r="G443" s="244"/>
      <c r="H443" s="244"/>
      <c r="I443" s="244"/>
      <c r="J443" s="244"/>
      <c r="K443" s="244"/>
      <c r="L443" s="244"/>
      <c r="M443" s="244"/>
      <c r="N443" s="244"/>
      <c r="O443" s="244"/>
      <c r="P443" s="244"/>
      <c r="Q443" s="244"/>
      <c r="R443" s="244"/>
      <c r="S443" s="244"/>
      <c r="T443" s="244"/>
      <c r="U443" s="244"/>
      <c r="V443" s="244"/>
      <c r="W443" s="244"/>
      <c r="X443" s="244"/>
    </row>
    <row r="444" spans="1:24" customFormat="1" ht="15" customHeight="1" x14ac:dyDescent="0.2">
      <c r="A444" s="256"/>
      <c r="B444" s="33"/>
      <c r="C444" s="257"/>
      <c r="D444" s="259"/>
      <c r="E444" s="259"/>
      <c r="F444" s="259"/>
      <c r="G444" s="244"/>
      <c r="H444" s="244"/>
      <c r="I444" s="244"/>
      <c r="J444" s="244"/>
      <c r="K444" s="244"/>
      <c r="L444" s="244"/>
      <c r="M444" s="244"/>
      <c r="N444" s="244"/>
      <c r="O444" s="244"/>
      <c r="P444" s="244"/>
      <c r="Q444" s="244"/>
      <c r="R444" s="244"/>
      <c r="S444" s="244"/>
      <c r="T444" s="244"/>
      <c r="U444" s="244"/>
      <c r="V444" s="244"/>
      <c r="W444" s="244"/>
      <c r="X444" s="244"/>
    </row>
    <row r="445" spans="1:24" customFormat="1" ht="15" customHeight="1" x14ac:dyDescent="0.2">
      <c r="A445" s="256"/>
      <c r="B445" s="33"/>
      <c r="C445" s="257"/>
      <c r="D445" s="259"/>
      <c r="E445" s="259"/>
      <c r="F445" s="259"/>
      <c r="G445" s="244"/>
      <c r="H445" s="244"/>
      <c r="I445" s="244"/>
      <c r="J445" s="244"/>
      <c r="K445" s="244"/>
      <c r="L445" s="244"/>
      <c r="M445" s="244"/>
      <c r="N445" s="244"/>
      <c r="O445" s="244"/>
      <c r="P445" s="244"/>
      <c r="Q445" s="244"/>
      <c r="R445" s="244"/>
      <c r="S445" s="244"/>
      <c r="T445" s="244"/>
      <c r="U445" s="244"/>
      <c r="V445" s="244"/>
      <c r="W445" s="244"/>
      <c r="X445" s="244"/>
    </row>
    <row r="446" spans="1:24" customFormat="1" ht="15" customHeight="1" x14ac:dyDescent="0.2">
      <c r="A446" s="256"/>
      <c r="B446" s="33"/>
      <c r="C446" s="257"/>
      <c r="D446" s="259"/>
      <c r="E446" s="259"/>
      <c r="F446" s="259"/>
      <c r="G446" s="244"/>
      <c r="H446" s="244"/>
      <c r="I446" s="244"/>
      <c r="J446" s="244"/>
      <c r="K446" s="244"/>
      <c r="L446" s="244"/>
      <c r="M446" s="244"/>
      <c r="N446" s="244"/>
      <c r="O446" s="244"/>
      <c r="P446" s="244"/>
      <c r="Q446" s="244"/>
      <c r="R446" s="244"/>
      <c r="S446" s="244"/>
      <c r="T446" s="244"/>
      <c r="U446" s="244"/>
      <c r="V446" s="244"/>
      <c r="W446" s="244"/>
      <c r="X446" s="244"/>
    </row>
    <row r="447" spans="1:24" customFormat="1" ht="15" customHeight="1" x14ac:dyDescent="0.2">
      <c r="A447" s="256"/>
      <c r="B447" s="33"/>
      <c r="C447" s="257"/>
      <c r="D447" s="259"/>
      <c r="E447" s="259"/>
      <c r="F447" s="259"/>
      <c r="G447" s="244"/>
      <c r="H447" s="244"/>
      <c r="I447" s="244"/>
      <c r="J447" s="244"/>
      <c r="K447" s="244"/>
      <c r="L447" s="244"/>
      <c r="M447" s="244"/>
      <c r="N447" s="244"/>
      <c r="O447" s="244"/>
      <c r="P447" s="244"/>
      <c r="Q447" s="244"/>
      <c r="R447" s="244"/>
      <c r="S447" s="244"/>
      <c r="T447" s="244"/>
      <c r="U447" s="244"/>
      <c r="V447" s="244"/>
      <c r="W447" s="244"/>
      <c r="X447" s="244"/>
    </row>
    <row r="448" spans="1:24" customFormat="1" ht="15" customHeight="1" x14ac:dyDescent="0.2">
      <c r="A448" s="256"/>
      <c r="B448" s="33"/>
      <c r="C448" s="257"/>
      <c r="D448" s="259"/>
      <c r="E448" s="259"/>
      <c r="F448" s="259"/>
      <c r="G448" s="244"/>
      <c r="H448" s="244"/>
      <c r="I448" s="244"/>
      <c r="J448" s="244"/>
      <c r="K448" s="244"/>
      <c r="L448" s="244"/>
      <c r="M448" s="244"/>
      <c r="N448" s="244"/>
      <c r="O448" s="244"/>
      <c r="P448" s="244"/>
      <c r="Q448" s="244"/>
      <c r="R448" s="244"/>
      <c r="S448" s="244"/>
      <c r="T448" s="244"/>
      <c r="U448" s="244"/>
      <c r="V448" s="244"/>
      <c r="W448" s="244"/>
      <c r="X448" s="244"/>
    </row>
    <row r="449" spans="1:24" customFormat="1" ht="15" customHeight="1" x14ac:dyDescent="0.2">
      <c r="A449" s="256"/>
      <c r="B449" s="33"/>
      <c r="C449" s="257"/>
      <c r="D449" s="259"/>
      <c r="E449" s="259"/>
      <c r="F449" s="259"/>
      <c r="G449" s="244"/>
      <c r="H449" s="244"/>
      <c r="I449" s="244"/>
      <c r="J449" s="244"/>
      <c r="K449" s="244"/>
      <c r="L449" s="244"/>
      <c r="M449" s="244"/>
      <c r="N449" s="244"/>
      <c r="O449" s="244"/>
      <c r="P449" s="244"/>
      <c r="Q449" s="244"/>
      <c r="R449" s="244"/>
      <c r="S449" s="244"/>
      <c r="T449" s="244"/>
      <c r="U449" s="244"/>
      <c r="V449" s="244"/>
      <c r="W449" s="244"/>
      <c r="X449" s="244"/>
    </row>
    <row r="450" spans="1:24" customFormat="1" ht="15" customHeight="1" x14ac:dyDescent="0.2">
      <c r="A450" s="256"/>
      <c r="B450" s="33"/>
      <c r="C450" s="257"/>
      <c r="D450" s="259"/>
      <c r="E450" s="259"/>
      <c r="F450" s="259"/>
      <c r="G450" s="244"/>
      <c r="H450" s="244"/>
      <c r="I450" s="244"/>
      <c r="J450" s="244"/>
      <c r="K450" s="244"/>
      <c r="L450" s="244"/>
      <c r="M450" s="244"/>
      <c r="N450" s="244"/>
      <c r="O450" s="244"/>
      <c r="P450" s="244"/>
      <c r="Q450" s="244"/>
      <c r="R450" s="244"/>
      <c r="S450" s="244"/>
      <c r="T450" s="244"/>
      <c r="U450" s="244"/>
      <c r="V450" s="244"/>
      <c r="W450" s="244"/>
      <c r="X450" s="244"/>
    </row>
    <row r="451" spans="1:24" customFormat="1" ht="15" customHeight="1" x14ac:dyDescent="0.2">
      <c r="A451" s="256"/>
      <c r="B451" s="33"/>
      <c r="C451" s="257"/>
      <c r="D451" s="259"/>
      <c r="E451" s="259"/>
      <c r="F451" s="259"/>
      <c r="G451" s="244"/>
      <c r="H451" s="244"/>
      <c r="I451" s="244"/>
      <c r="J451" s="244"/>
      <c r="K451" s="244"/>
      <c r="L451" s="244"/>
      <c r="M451" s="244"/>
      <c r="N451" s="244"/>
      <c r="O451" s="244"/>
      <c r="P451" s="244"/>
      <c r="Q451" s="244"/>
      <c r="R451" s="244"/>
      <c r="S451" s="244"/>
      <c r="T451" s="244"/>
      <c r="U451" s="244"/>
      <c r="V451" s="244"/>
      <c r="W451" s="244"/>
      <c r="X451" s="244"/>
    </row>
    <row r="452" spans="1:24" customFormat="1" ht="15" customHeight="1" x14ac:dyDescent="0.2">
      <c r="A452" s="256"/>
      <c r="B452" s="33"/>
      <c r="C452" s="257"/>
      <c r="D452" s="259"/>
      <c r="E452" s="259"/>
      <c r="F452" s="259"/>
      <c r="G452" s="244"/>
      <c r="H452" s="244"/>
      <c r="I452" s="244"/>
      <c r="J452" s="244"/>
      <c r="K452" s="244"/>
      <c r="L452" s="244"/>
      <c r="M452" s="244"/>
      <c r="N452" s="244"/>
      <c r="O452" s="244"/>
      <c r="P452" s="244"/>
      <c r="Q452" s="244"/>
      <c r="R452" s="244"/>
      <c r="S452" s="244"/>
      <c r="T452" s="244"/>
      <c r="U452" s="244"/>
      <c r="V452" s="244"/>
      <c r="W452" s="244"/>
      <c r="X452" s="244"/>
    </row>
    <row r="453" spans="1:24" customFormat="1" ht="15" customHeight="1" x14ac:dyDescent="0.2">
      <c r="A453" s="256"/>
      <c r="B453" s="33"/>
      <c r="C453" s="257"/>
      <c r="D453" s="259"/>
      <c r="E453" s="259"/>
      <c r="F453" s="259"/>
      <c r="G453" s="244"/>
      <c r="H453" s="244"/>
      <c r="I453" s="244"/>
      <c r="J453" s="244"/>
      <c r="K453" s="244"/>
      <c r="L453" s="244"/>
      <c r="M453" s="244"/>
      <c r="N453" s="244"/>
      <c r="O453" s="244"/>
      <c r="P453" s="244"/>
      <c r="Q453" s="244"/>
      <c r="R453" s="244"/>
      <c r="S453" s="244"/>
      <c r="T453" s="244"/>
      <c r="U453" s="244"/>
      <c r="V453" s="244"/>
      <c r="W453" s="244"/>
      <c r="X453" s="244"/>
    </row>
    <row r="454" spans="1:24" customFormat="1" ht="15" customHeight="1" x14ac:dyDescent="0.2">
      <c r="A454" s="256"/>
      <c r="B454" s="33"/>
      <c r="C454" s="257"/>
      <c r="D454" s="259"/>
      <c r="E454" s="259"/>
      <c r="F454" s="259"/>
      <c r="G454" s="244"/>
      <c r="H454" s="244"/>
      <c r="I454" s="244"/>
      <c r="J454" s="244"/>
      <c r="K454" s="244"/>
      <c r="L454" s="244"/>
      <c r="M454" s="244"/>
      <c r="N454" s="244"/>
      <c r="O454" s="244"/>
      <c r="P454" s="244"/>
      <c r="Q454" s="244"/>
      <c r="R454" s="244"/>
      <c r="S454" s="244"/>
      <c r="T454" s="244"/>
      <c r="U454" s="244"/>
      <c r="V454" s="244"/>
      <c r="W454" s="244"/>
      <c r="X454" s="244"/>
    </row>
    <row r="455" spans="1:24" customFormat="1" ht="15" customHeight="1" x14ac:dyDescent="0.2">
      <c r="A455" s="256"/>
      <c r="B455" s="33"/>
      <c r="C455" s="257"/>
      <c r="D455" s="259"/>
      <c r="E455" s="259"/>
      <c r="F455" s="259"/>
      <c r="G455" s="244"/>
      <c r="H455" s="244"/>
      <c r="I455" s="244"/>
      <c r="J455" s="244"/>
      <c r="K455" s="244"/>
      <c r="L455" s="244"/>
      <c r="M455" s="244"/>
      <c r="N455" s="244"/>
      <c r="O455" s="244"/>
      <c r="P455" s="244"/>
      <c r="Q455" s="244"/>
      <c r="R455" s="244"/>
      <c r="S455" s="244"/>
      <c r="T455" s="244"/>
      <c r="U455" s="244"/>
      <c r="V455" s="244"/>
      <c r="W455" s="244"/>
      <c r="X455" s="244"/>
    </row>
    <row r="456" spans="1:24" customFormat="1" ht="15" customHeight="1" x14ac:dyDescent="0.2">
      <c r="A456" s="256"/>
      <c r="B456" s="33"/>
      <c r="C456" s="257"/>
      <c r="D456" s="259"/>
      <c r="E456" s="259"/>
      <c r="F456" s="259"/>
      <c r="G456" s="244"/>
      <c r="H456" s="244"/>
      <c r="I456" s="244"/>
      <c r="J456" s="244"/>
      <c r="K456" s="244"/>
      <c r="L456" s="244"/>
      <c r="M456" s="244"/>
      <c r="N456" s="244"/>
      <c r="O456" s="244"/>
      <c r="P456" s="244"/>
      <c r="Q456" s="244"/>
      <c r="R456" s="244"/>
      <c r="S456" s="244"/>
      <c r="T456" s="244"/>
      <c r="U456" s="244"/>
      <c r="V456" s="244"/>
      <c r="W456" s="244"/>
      <c r="X456" s="244"/>
    </row>
    <row r="457" spans="1:24" customFormat="1" ht="15" customHeight="1" x14ac:dyDescent="0.2">
      <c r="A457" s="256"/>
      <c r="B457" s="33"/>
      <c r="C457" s="257"/>
      <c r="D457" s="259"/>
      <c r="E457" s="259"/>
      <c r="F457" s="259"/>
      <c r="G457" s="244"/>
      <c r="H457" s="244"/>
      <c r="I457" s="244"/>
      <c r="J457" s="244"/>
      <c r="K457" s="244"/>
      <c r="L457" s="244"/>
      <c r="M457" s="244"/>
      <c r="N457" s="244"/>
      <c r="O457" s="244"/>
      <c r="P457" s="244"/>
      <c r="Q457" s="244"/>
      <c r="R457" s="244"/>
      <c r="S457" s="244"/>
      <c r="T457" s="244"/>
      <c r="U457" s="244"/>
      <c r="V457" s="244"/>
      <c r="W457" s="244"/>
      <c r="X457" s="244"/>
    </row>
    <row r="458" spans="1:24" customFormat="1" ht="15" customHeight="1" x14ac:dyDescent="0.2">
      <c r="A458" s="256"/>
      <c r="B458" s="33"/>
      <c r="C458" s="257"/>
      <c r="D458" s="259"/>
      <c r="E458" s="259"/>
      <c r="F458" s="259"/>
      <c r="G458" s="244"/>
      <c r="H458" s="244"/>
      <c r="I458" s="244"/>
      <c r="J458" s="244"/>
      <c r="K458" s="244"/>
      <c r="L458" s="244"/>
      <c r="M458" s="244"/>
      <c r="N458" s="244"/>
      <c r="O458" s="244"/>
      <c r="P458" s="244"/>
      <c r="Q458" s="244"/>
      <c r="R458" s="244"/>
      <c r="S458" s="244"/>
      <c r="T458" s="244"/>
      <c r="U458" s="244"/>
      <c r="V458" s="244"/>
      <c r="W458" s="244"/>
      <c r="X458" s="244"/>
    </row>
    <row r="459" spans="1:24" customFormat="1" ht="15" customHeight="1" x14ac:dyDescent="0.2">
      <c r="A459" s="256"/>
      <c r="B459" s="33"/>
      <c r="C459" s="257"/>
      <c r="D459" s="259"/>
      <c r="E459" s="259"/>
      <c r="F459" s="259"/>
      <c r="G459" s="244"/>
      <c r="H459" s="244"/>
      <c r="I459" s="244"/>
      <c r="J459" s="244"/>
      <c r="K459" s="244"/>
      <c r="L459" s="244"/>
      <c r="M459" s="244"/>
      <c r="N459" s="244"/>
      <c r="O459" s="244"/>
      <c r="P459" s="244"/>
      <c r="Q459" s="244"/>
      <c r="R459" s="244"/>
      <c r="S459" s="244"/>
      <c r="T459" s="244"/>
      <c r="U459" s="244"/>
      <c r="V459" s="244"/>
      <c r="W459" s="244"/>
      <c r="X459" s="244"/>
    </row>
    <row r="460" spans="1:24" customFormat="1" ht="15" customHeight="1" x14ac:dyDescent="0.2">
      <c r="A460" s="256"/>
      <c r="B460" s="33"/>
      <c r="C460" s="257"/>
      <c r="D460" s="259"/>
      <c r="E460" s="259"/>
      <c r="F460" s="259"/>
      <c r="G460" s="244"/>
      <c r="H460" s="244"/>
      <c r="I460" s="244"/>
      <c r="J460" s="244"/>
      <c r="K460" s="244"/>
      <c r="L460" s="244"/>
      <c r="M460" s="244"/>
      <c r="N460" s="244"/>
      <c r="O460" s="244"/>
      <c r="P460" s="244"/>
      <c r="Q460" s="244"/>
      <c r="R460" s="244"/>
      <c r="S460" s="244"/>
      <c r="T460" s="244"/>
      <c r="U460" s="244"/>
      <c r="V460" s="244"/>
      <c r="W460" s="244"/>
      <c r="X460" s="244"/>
    </row>
    <row r="461" spans="1:24" customFormat="1" ht="15" customHeight="1" x14ac:dyDescent="0.2">
      <c r="A461" s="256"/>
      <c r="B461" s="33"/>
      <c r="C461" s="257"/>
      <c r="D461" s="259"/>
      <c r="E461" s="259"/>
      <c r="F461" s="259"/>
      <c r="G461" s="244"/>
      <c r="H461" s="244"/>
      <c r="I461" s="244"/>
      <c r="J461" s="244"/>
      <c r="K461" s="244"/>
      <c r="L461" s="244"/>
      <c r="M461" s="244"/>
      <c r="N461" s="244"/>
      <c r="O461" s="244"/>
      <c r="P461" s="244"/>
      <c r="Q461" s="244"/>
      <c r="R461" s="244"/>
      <c r="S461" s="244"/>
      <c r="T461" s="244"/>
      <c r="U461" s="244"/>
      <c r="V461" s="244"/>
      <c r="W461" s="244"/>
      <c r="X461" s="244"/>
    </row>
    <row r="462" spans="1:24" customFormat="1" ht="15" customHeight="1" x14ac:dyDescent="0.2">
      <c r="A462" s="256"/>
      <c r="B462" s="33"/>
      <c r="C462" s="257"/>
      <c r="D462" s="259"/>
      <c r="E462" s="259"/>
      <c r="F462" s="259"/>
      <c r="G462" s="244"/>
      <c r="H462" s="244"/>
      <c r="I462" s="244"/>
      <c r="J462" s="244"/>
      <c r="K462" s="244"/>
      <c r="L462" s="244"/>
      <c r="M462" s="244"/>
      <c r="N462" s="244"/>
      <c r="O462" s="244"/>
      <c r="P462" s="244"/>
      <c r="Q462" s="244"/>
      <c r="R462" s="244"/>
      <c r="S462" s="244"/>
      <c r="T462" s="244"/>
      <c r="U462" s="244"/>
      <c r="V462" s="244"/>
      <c r="W462" s="244"/>
      <c r="X462" s="244"/>
    </row>
    <row r="463" spans="1:24" customFormat="1" ht="15" customHeight="1" x14ac:dyDescent="0.2">
      <c r="A463" s="256"/>
      <c r="B463" s="33"/>
      <c r="C463" s="257"/>
      <c r="D463" s="259"/>
      <c r="E463" s="259"/>
      <c r="F463" s="259"/>
      <c r="G463" s="244"/>
      <c r="H463" s="244"/>
      <c r="I463" s="244"/>
      <c r="J463" s="244"/>
      <c r="K463" s="244"/>
      <c r="L463" s="244"/>
      <c r="M463" s="244"/>
      <c r="N463" s="244"/>
      <c r="O463" s="244"/>
      <c r="P463" s="244"/>
      <c r="Q463" s="244"/>
      <c r="R463" s="244"/>
      <c r="S463" s="244"/>
      <c r="T463" s="244"/>
      <c r="U463" s="244"/>
      <c r="V463" s="244"/>
      <c r="W463" s="244"/>
      <c r="X463" s="244"/>
    </row>
    <row r="464" spans="1:24" customFormat="1" ht="15" customHeight="1" x14ac:dyDescent="0.2">
      <c r="A464" s="256"/>
      <c r="B464" s="33"/>
      <c r="C464" s="257"/>
      <c r="D464" s="259"/>
      <c r="E464" s="259"/>
      <c r="F464" s="259"/>
      <c r="G464" s="244"/>
      <c r="H464" s="244"/>
      <c r="I464" s="244"/>
      <c r="J464" s="244"/>
      <c r="K464" s="244"/>
      <c r="L464" s="244"/>
      <c r="M464" s="244"/>
      <c r="N464" s="244"/>
      <c r="O464" s="244"/>
      <c r="P464" s="244"/>
      <c r="Q464" s="244"/>
      <c r="R464" s="244"/>
      <c r="S464" s="244"/>
      <c r="T464" s="244"/>
      <c r="U464" s="244"/>
      <c r="V464" s="244"/>
      <c r="W464" s="244"/>
      <c r="X464" s="244"/>
    </row>
    <row r="465" spans="1:24" customFormat="1" ht="15" customHeight="1" x14ac:dyDescent="0.2">
      <c r="A465" s="256"/>
      <c r="B465" s="33"/>
      <c r="C465" s="257"/>
      <c r="D465" s="259"/>
      <c r="E465" s="259"/>
      <c r="F465" s="259"/>
      <c r="G465" s="244"/>
      <c r="H465" s="244"/>
      <c r="I465" s="244"/>
      <c r="J465" s="244"/>
      <c r="K465" s="244"/>
      <c r="L465" s="244"/>
      <c r="M465" s="244"/>
      <c r="N465" s="244"/>
      <c r="O465" s="244"/>
      <c r="P465" s="244"/>
      <c r="Q465" s="244"/>
      <c r="R465" s="244"/>
      <c r="S465" s="244"/>
      <c r="T465" s="244"/>
      <c r="U465" s="244"/>
      <c r="V465" s="244"/>
      <c r="W465" s="244"/>
      <c r="X465" s="244"/>
    </row>
    <row r="466" spans="1:24" customFormat="1" ht="15" customHeight="1" x14ac:dyDescent="0.2">
      <c r="A466" s="256"/>
      <c r="B466" s="33"/>
      <c r="C466" s="257"/>
      <c r="D466" s="259"/>
      <c r="E466" s="259"/>
      <c r="F466" s="259"/>
      <c r="G466" s="244"/>
      <c r="H466" s="244"/>
      <c r="I466" s="244"/>
      <c r="J466" s="244"/>
      <c r="K466" s="244"/>
      <c r="L466" s="244"/>
      <c r="M466" s="244"/>
      <c r="N466" s="244"/>
      <c r="O466" s="244"/>
      <c r="P466" s="244"/>
      <c r="Q466" s="244"/>
      <c r="R466" s="244"/>
      <c r="S466" s="244"/>
      <c r="T466" s="244"/>
      <c r="U466" s="244"/>
      <c r="V466" s="244"/>
      <c r="W466" s="244"/>
      <c r="X466" s="244"/>
    </row>
    <row r="467" spans="1:24" customFormat="1" ht="15" customHeight="1" x14ac:dyDescent="0.2">
      <c r="A467" s="256"/>
      <c r="B467" s="33"/>
      <c r="C467" s="257"/>
      <c r="D467" s="259"/>
      <c r="E467" s="259"/>
      <c r="F467" s="259"/>
      <c r="G467" s="244"/>
      <c r="H467" s="244"/>
      <c r="I467" s="244"/>
      <c r="J467" s="244"/>
      <c r="K467" s="244"/>
      <c r="L467" s="244"/>
      <c r="M467" s="244"/>
      <c r="N467" s="244"/>
      <c r="O467" s="244"/>
      <c r="P467" s="244"/>
      <c r="Q467" s="244"/>
      <c r="R467" s="244"/>
      <c r="S467" s="244"/>
      <c r="T467" s="244"/>
      <c r="U467" s="244"/>
      <c r="V467" s="244"/>
      <c r="W467" s="244"/>
      <c r="X467" s="244"/>
    </row>
    <row r="468" spans="1:24" customFormat="1" ht="15" customHeight="1" x14ac:dyDescent="0.2">
      <c r="A468" s="256"/>
      <c r="B468" s="33"/>
      <c r="C468" s="257"/>
      <c r="D468" s="259"/>
      <c r="E468" s="259"/>
      <c r="F468" s="259"/>
      <c r="G468" s="244"/>
      <c r="H468" s="244"/>
      <c r="I468" s="244"/>
      <c r="J468" s="244"/>
      <c r="K468" s="244"/>
      <c r="L468" s="244"/>
      <c r="M468" s="244"/>
      <c r="N468" s="244"/>
      <c r="O468" s="244"/>
      <c r="P468" s="244"/>
      <c r="Q468" s="244"/>
      <c r="R468" s="244"/>
      <c r="S468" s="244"/>
      <c r="T468" s="244"/>
      <c r="U468" s="244"/>
      <c r="V468" s="244"/>
      <c r="W468" s="244"/>
      <c r="X468" s="244"/>
    </row>
    <row r="469" spans="1:24" customFormat="1" ht="15" customHeight="1" x14ac:dyDescent="0.2">
      <c r="A469" s="256"/>
      <c r="B469" s="33"/>
      <c r="C469" s="257"/>
      <c r="D469" s="259"/>
      <c r="E469" s="259"/>
      <c r="F469" s="259"/>
      <c r="G469" s="244"/>
      <c r="H469" s="244"/>
      <c r="I469" s="244"/>
      <c r="J469" s="244"/>
      <c r="K469" s="244"/>
      <c r="L469" s="244"/>
      <c r="M469" s="244"/>
      <c r="N469" s="244"/>
      <c r="O469" s="244"/>
      <c r="P469" s="244"/>
      <c r="Q469" s="244"/>
      <c r="R469" s="244"/>
      <c r="S469" s="244"/>
      <c r="T469" s="244"/>
      <c r="U469" s="244"/>
      <c r="V469" s="244"/>
      <c r="W469" s="244"/>
      <c r="X469" s="244"/>
    </row>
    <row r="470" spans="1:24" customFormat="1" ht="15" customHeight="1" x14ac:dyDescent="0.2">
      <c r="A470" s="256"/>
      <c r="B470" s="33"/>
      <c r="C470" s="257"/>
      <c r="D470" s="259"/>
      <c r="E470" s="259"/>
      <c r="F470" s="259"/>
      <c r="G470" s="244"/>
      <c r="H470" s="244"/>
      <c r="I470" s="244"/>
      <c r="J470" s="244"/>
      <c r="K470" s="244"/>
      <c r="L470" s="244"/>
      <c r="M470" s="244"/>
      <c r="N470" s="244"/>
      <c r="O470" s="244"/>
      <c r="P470" s="244"/>
      <c r="Q470" s="244"/>
      <c r="R470" s="244"/>
      <c r="S470" s="244"/>
      <c r="T470" s="244"/>
      <c r="U470" s="244"/>
      <c r="V470" s="244"/>
      <c r="W470" s="244"/>
      <c r="X470" s="244"/>
    </row>
    <row r="471" spans="1:24" customFormat="1" ht="15" customHeight="1" x14ac:dyDescent="0.2">
      <c r="A471" s="256"/>
      <c r="B471" s="33"/>
      <c r="C471" s="257"/>
      <c r="D471" s="259"/>
      <c r="E471" s="259"/>
      <c r="F471" s="259"/>
      <c r="G471" s="244"/>
      <c r="H471" s="244"/>
      <c r="I471" s="244"/>
      <c r="J471" s="244"/>
      <c r="K471" s="244"/>
      <c r="L471" s="244"/>
      <c r="M471" s="244"/>
      <c r="N471" s="244"/>
      <c r="O471" s="244"/>
      <c r="P471" s="244"/>
      <c r="Q471" s="244"/>
      <c r="R471" s="244"/>
      <c r="S471" s="244"/>
      <c r="T471" s="244"/>
      <c r="U471" s="244"/>
      <c r="V471" s="244"/>
      <c r="W471" s="244"/>
      <c r="X471" s="244"/>
    </row>
    <row r="472" spans="1:24" customFormat="1" ht="15" customHeight="1" x14ac:dyDescent="0.2">
      <c r="A472" s="256"/>
      <c r="B472" s="33"/>
      <c r="C472" s="257"/>
      <c r="D472" s="259"/>
      <c r="E472" s="259"/>
      <c r="F472" s="259"/>
      <c r="G472" s="244"/>
      <c r="H472" s="244"/>
      <c r="I472" s="244"/>
      <c r="J472" s="244"/>
      <c r="K472" s="244"/>
      <c r="L472" s="244"/>
      <c r="M472" s="244"/>
      <c r="N472" s="244"/>
      <c r="O472" s="244"/>
      <c r="P472" s="244"/>
      <c r="Q472" s="244"/>
      <c r="R472" s="244"/>
      <c r="S472" s="244"/>
      <c r="T472" s="244"/>
      <c r="U472" s="244"/>
      <c r="V472" s="244"/>
      <c r="W472" s="244"/>
      <c r="X472" s="244"/>
    </row>
    <row r="473" spans="1:24" customFormat="1" ht="15" customHeight="1" x14ac:dyDescent="0.2">
      <c r="A473" s="256"/>
      <c r="B473" s="33"/>
      <c r="C473" s="257"/>
      <c r="D473" s="259"/>
      <c r="E473" s="259"/>
      <c r="F473" s="259"/>
      <c r="G473" s="244"/>
      <c r="H473" s="244"/>
      <c r="I473" s="244"/>
      <c r="J473" s="244"/>
      <c r="K473" s="244"/>
      <c r="L473" s="244"/>
      <c r="M473" s="244"/>
      <c r="N473" s="244"/>
      <c r="O473" s="244"/>
      <c r="P473" s="244"/>
      <c r="Q473" s="244"/>
      <c r="R473" s="244"/>
      <c r="S473" s="244"/>
      <c r="T473" s="244"/>
      <c r="U473" s="244"/>
      <c r="V473" s="244"/>
      <c r="W473" s="244"/>
      <c r="X473" s="244"/>
    </row>
    <row r="474" spans="1:24" customFormat="1" ht="15" customHeight="1" x14ac:dyDescent="0.2">
      <c r="A474" s="256"/>
      <c r="B474" s="33"/>
      <c r="C474" s="257"/>
      <c r="D474" s="259"/>
      <c r="E474" s="259"/>
      <c r="F474" s="259"/>
      <c r="G474" s="244"/>
      <c r="H474" s="244"/>
      <c r="I474" s="244"/>
      <c r="J474" s="244"/>
      <c r="K474" s="244"/>
      <c r="L474" s="244"/>
      <c r="M474" s="244"/>
      <c r="N474" s="244"/>
      <c r="O474" s="244"/>
      <c r="P474" s="244"/>
      <c r="Q474" s="244"/>
      <c r="R474" s="244"/>
      <c r="S474" s="244"/>
      <c r="T474" s="244"/>
      <c r="U474" s="244"/>
      <c r="V474" s="244"/>
      <c r="W474" s="244"/>
      <c r="X474" s="244"/>
    </row>
    <row r="475" spans="1:24" customFormat="1" ht="15" customHeight="1" x14ac:dyDescent="0.2">
      <c r="A475" s="256"/>
      <c r="B475" s="33"/>
      <c r="C475" s="257"/>
      <c r="D475" s="259"/>
      <c r="E475" s="259"/>
      <c r="F475" s="259"/>
      <c r="G475" s="244"/>
      <c r="H475" s="244"/>
      <c r="I475" s="244"/>
      <c r="J475" s="244"/>
      <c r="K475" s="244"/>
      <c r="L475" s="244"/>
      <c r="M475" s="244"/>
      <c r="N475" s="244"/>
      <c r="O475" s="244"/>
      <c r="P475" s="244"/>
      <c r="Q475" s="244"/>
      <c r="R475" s="244"/>
      <c r="S475" s="244"/>
      <c r="T475" s="244"/>
      <c r="U475" s="244"/>
      <c r="V475" s="244"/>
      <c r="W475" s="244"/>
      <c r="X475" s="244"/>
    </row>
    <row r="476" spans="1:24" customFormat="1" ht="15" customHeight="1" x14ac:dyDescent="0.2">
      <c r="A476" s="256"/>
      <c r="B476" s="33"/>
      <c r="C476" s="257"/>
      <c r="D476" s="259"/>
      <c r="E476" s="259"/>
      <c r="F476" s="259"/>
      <c r="G476" s="244"/>
      <c r="H476" s="244"/>
      <c r="I476" s="244"/>
      <c r="J476" s="244"/>
      <c r="K476" s="244"/>
      <c r="L476" s="244"/>
      <c r="M476" s="244"/>
      <c r="N476" s="244"/>
      <c r="O476" s="244"/>
      <c r="P476" s="244"/>
      <c r="Q476" s="244"/>
      <c r="R476" s="244"/>
      <c r="S476" s="244"/>
      <c r="T476" s="244"/>
      <c r="U476" s="244"/>
      <c r="V476" s="244"/>
      <c r="W476" s="244"/>
      <c r="X476" s="244"/>
    </row>
    <row r="477" spans="1:24" customFormat="1" ht="15" customHeight="1" x14ac:dyDescent="0.2">
      <c r="A477" s="256"/>
      <c r="B477" s="33"/>
      <c r="C477" s="257"/>
      <c r="D477" s="259"/>
      <c r="E477" s="259"/>
      <c r="F477" s="259"/>
      <c r="G477" s="244"/>
      <c r="H477" s="244"/>
      <c r="I477" s="244"/>
      <c r="J477" s="244"/>
      <c r="K477" s="244"/>
      <c r="L477" s="244"/>
      <c r="M477" s="244"/>
      <c r="N477" s="244"/>
      <c r="O477" s="244"/>
      <c r="P477" s="244"/>
      <c r="Q477" s="244"/>
      <c r="R477" s="244"/>
      <c r="S477" s="244"/>
      <c r="T477" s="244"/>
      <c r="U477" s="244"/>
      <c r="V477" s="244"/>
      <c r="W477" s="244"/>
      <c r="X477" s="244"/>
    </row>
    <row r="478" spans="1:24" customFormat="1" ht="15" customHeight="1" x14ac:dyDescent="0.2">
      <c r="A478" s="256"/>
      <c r="B478" s="33"/>
      <c r="C478" s="257"/>
      <c r="D478" s="259"/>
      <c r="E478" s="259"/>
      <c r="F478" s="259"/>
      <c r="G478" s="244"/>
      <c r="H478" s="244"/>
      <c r="I478" s="244"/>
      <c r="J478" s="244"/>
      <c r="K478" s="244"/>
      <c r="L478" s="244"/>
      <c r="M478" s="244"/>
      <c r="N478" s="244"/>
      <c r="O478" s="244"/>
      <c r="P478" s="244"/>
      <c r="Q478" s="244"/>
      <c r="R478" s="244"/>
      <c r="S478" s="244"/>
      <c r="T478" s="244"/>
      <c r="U478" s="244"/>
      <c r="V478" s="244"/>
      <c r="W478" s="244"/>
      <c r="X478" s="244"/>
    </row>
    <row r="479" spans="1:24" customFormat="1" ht="15" customHeight="1" x14ac:dyDescent="0.2">
      <c r="A479" s="256"/>
      <c r="B479" s="33"/>
      <c r="C479" s="257"/>
      <c r="D479" s="259"/>
      <c r="E479" s="259"/>
      <c r="F479" s="259"/>
      <c r="G479" s="244"/>
      <c r="H479" s="244"/>
      <c r="I479" s="244"/>
      <c r="J479" s="244"/>
      <c r="K479" s="244"/>
      <c r="L479" s="244"/>
      <c r="M479" s="244"/>
      <c r="N479" s="244"/>
      <c r="O479" s="244"/>
      <c r="P479" s="244"/>
      <c r="Q479" s="244"/>
      <c r="R479" s="244"/>
      <c r="S479" s="244"/>
      <c r="T479" s="244"/>
      <c r="U479" s="244"/>
      <c r="V479" s="244"/>
      <c r="W479" s="244"/>
      <c r="X479" s="244"/>
    </row>
    <row r="480" spans="1:24" customFormat="1" ht="15" customHeight="1" x14ac:dyDescent="0.2">
      <c r="A480" s="256"/>
      <c r="B480" s="33"/>
      <c r="C480" s="257"/>
      <c r="D480" s="259"/>
      <c r="E480" s="259"/>
      <c r="F480" s="259"/>
      <c r="G480" s="244"/>
      <c r="H480" s="244"/>
      <c r="I480" s="244"/>
      <c r="J480" s="244"/>
      <c r="K480" s="244"/>
      <c r="L480" s="244"/>
      <c r="M480" s="244"/>
      <c r="N480" s="244"/>
      <c r="O480" s="244"/>
      <c r="P480" s="244"/>
      <c r="Q480" s="244"/>
      <c r="R480" s="244"/>
      <c r="S480" s="244"/>
      <c r="T480" s="244"/>
      <c r="U480" s="244"/>
      <c r="V480" s="244"/>
      <c r="W480" s="244"/>
      <c r="X480" s="244"/>
    </row>
    <row r="481" spans="1:24" customFormat="1" ht="15" customHeight="1" x14ac:dyDescent="0.2">
      <c r="A481" s="256"/>
      <c r="B481" s="33"/>
      <c r="C481" s="257"/>
      <c r="D481" s="259"/>
      <c r="E481" s="259"/>
      <c r="F481" s="259"/>
      <c r="G481" s="244"/>
      <c r="H481" s="244"/>
      <c r="I481" s="244"/>
      <c r="J481" s="244"/>
      <c r="K481" s="244"/>
      <c r="L481" s="244"/>
      <c r="M481" s="244"/>
      <c r="N481" s="244"/>
      <c r="O481" s="244"/>
      <c r="P481" s="244"/>
      <c r="Q481" s="244"/>
      <c r="R481" s="244"/>
      <c r="S481" s="244"/>
      <c r="T481" s="244"/>
      <c r="U481" s="244"/>
      <c r="V481" s="244"/>
      <c r="W481" s="244"/>
      <c r="X481" s="244"/>
    </row>
    <row r="482" spans="1:24" customFormat="1" ht="15" customHeight="1" x14ac:dyDescent="0.2">
      <c r="A482" s="256"/>
      <c r="B482" s="33"/>
      <c r="C482" s="257"/>
      <c r="D482" s="259"/>
      <c r="E482" s="259"/>
      <c r="F482" s="259"/>
      <c r="G482" s="244"/>
      <c r="H482" s="244"/>
      <c r="I482" s="244"/>
      <c r="J482" s="244"/>
      <c r="K482" s="244"/>
      <c r="L482" s="244"/>
      <c r="M482" s="244"/>
      <c r="N482" s="244"/>
      <c r="O482" s="244"/>
      <c r="P482" s="244"/>
      <c r="Q482" s="244"/>
      <c r="R482" s="244"/>
      <c r="S482" s="244"/>
      <c r="T482" s="244"/>
      <c r="U482" s="244"/>
      <c r="V482" s="244"/>
      <c r="W482" s="244"/>
      <c r="X482" s="244"/>
    </row>
    <row r="483" spans="1:24" customFormat="1" ht="15" customHeight="1" x14ac:dyDescent="0.2">
      <c r="A483" s="256"/>
      <c r="B483" s="33"/>
      <c r="C483" s="257"/>
      <c r="D483" s="259"/>
      <c r="E483" s="259"/>
      <c r="F483" s="259"/>
      <c r="G483" s="244"/>
      <c r="H483" s="244"/>
      <c r="I483" s="244"/>
      <c r="J483" s="244"/>
      <c r="K483" s="244"/>
      <c r="L483" s="244"/>
      <c r="M483" s="244"/>
      <c r="N483" s="244"/>
      <c r="O483" s="244"/>
      <c r="P483" s="244"/>
      <c r="Q483" s="244"/>
      <c r="R483" s="244"/>
      <c r="S483" s="244"/>
      <c r="T483" s="244"/>
      <c r="U483" s="244"/>
      <c r="V483" s="244"/>
      <c r="W483" s="244"/>
      <c r="X483" s="244"/>
    </row>
    <row r="484" spans="1:24" customFormat="1" ht="15" customHeight="1" x14ac:dyDescent="0.2">
      <c r="A484" s="256"/>
      <c r="B484" s="33"/>
      <c r="C484" s="257"/>
      <c r="D484" s="259"/>
      <c r="E484" s="259"/>
      <c r="F484" s="259"/>
      <c r="G484" s="244"/>
      <c r="H484" s="244"/>
      <c r="I484" s="244"/>
      <c r="J484" s="244"/>
      <c r="K484" s="244"/>
      <c r="L484" s="244"/>
      <c r="M484" s="244"/>
      <c r="N484" s="244"/>
      <c r="O484" s="244"/>
      <c r="P484" s="244"/>
      <c r="Q484" s="244"/>
      <c r="R484" s="244"/>
      <c r="S484" s="244"/>
      <c r="T484" s="244"/>
      <c r="U484" s="244"/>
      <c r="V484" s="244"/>
      <c r="W484" s="244"/>
      <c r="X484" s="244"/>
    </row>
    <row r="485" spans="1:24" customFormat="1" ht="15" customHeight="1" x14ac:dyDescent="0.2">
      <c r="A485" s="256"/>
      <c r="B485" s="33"/>
      <c r="C485" s="257"/>
      <c r="D485" s="259"/>
      <c r="E485" s="259"/>
      <c r="F485" s="259"/>
      <c r="G485" s="244"/>
      <c r="H485" s="244"/>
      <c r="I485" s="244"/>
      <c r="J485" s="244"/>
      <c r="K485" s="244"/>
      <c r="L485" s="244"/>
      <c r="M485" s="244"/>
      <c r="N485" s="244"/>
      <c r="O485" s="244"/>
      <c r="P485" s="244"/>
      <c r="Q485" s="244"/>
      <c r="R485" s="244"/>
      <c r="S485" s="244"/>
      <c r="T485" s="244"/>
      <c r="U485" s="244"/>
      <c r="V485" s="244"/>
      <c r="W485" s="244"/>
      <c r="X485" s="244"/>
    </row>
    <row r="486" spans="1:24" customFormat="1" ht="15" customHeight="1" x14ac:dyDescent="0.2">
      <c r="A486" s="256"/>
      <c r="B486" s="33"/>
      <c r="C486" s="257"/>
      <c r="D486" s="259"/>
      <c r="E486" s="259"/>
      <c r="F486" s="259"/>
      <c r="G486" s="244"/>
      <c r="H486" s="244"/>
      <c r="I486" s="244"/>
      <c r="J486" s="244"/>
      <c r="K486" s="244"/>
      <c r="L486" s="244"/>
      <c r="M486" s="244"/>
      <c r="N486" s="244"/>
      <c r="O486" s="244"/>
      <c r="P486" s="244"/>
      <c r="Q486" s="244"/>
      <c r="R486" s="244"/>
      <c r="S486" s="244"/>
      <c r="T486" s="244"/>
      <c r="U486" s="244"/>
      <c r="V486" s="244"/>
      <c r="W486" s="244"/>
      <c r="X486" s="244"/>
    </row>
    <row r="487" spans="1:24" customFormat="1" ht="15" customHeight="1" x14ac:dyDescent="0.2">
      <c r="A487" s="256"/>
      <c r="B487" s="33"/>
      <c r="C487" s="257"/>
      <c r="D487" s="259"/>
      <c r="E487" s="259"/>
      <c r="F487" s="259"/>
      <c r="G487" s="244"/>
      <c r="H487" s="244"/>
      <c r="I487" s="244"/>
      <c r="J487" s="244"/>
      <c r="K487" s="244"/>
      <c r="L487" s="244"/>
      <c r="M487" s="244"/>
      <c r="N487" s="244"/>
      <c r="O487" s="244"/>
      <c r="P487" s="244"/>
      <c r="Q487" s="244"/>
      <c r="R487" s="244"/>
      <c r="S487" s="244"/>
      <c r="T487" s="244"/>
      <c r="U487" s="244"/>
      <c r="V487" s="244"/>
      <c r="W487" s="244"/>
      <c r="X487" s="244"/>
    </row>
    <row r="488" spans="1:24" customFormat="1" ht="15" customHeight="1" x14ac:dyDescent="0.2">
      <c r="A488" s="256"/>
      <c r="B488" s="33"/>
      <c r="C488" s="257"/>
      <c r="D488" s="259"/>
      <c r="E488" s="259"/>
      <c r="F488" s="259"/>
      <c r="G488" s="244"/>
      <c r="H488" s="244"/>
      <c r="I488" s="244"/>
      <c r="J488" s="244"/>
      <c r="K488" s="244"/>
      <c r="L488" s="244"/>
      <c r="M488" s="244"/>
      <c r="N488" s="244"/>
      <c r="O488" s="244"/>
      <c r="P488" s="244"/>
      <c r="Q488" s="244"/>
      <c r="R488" s="244"/>
      <c r="S488" s="244"/>
      <c r="T488" s="244"/>
      <c r="U488" s="244"/>
      <c r="V488" s="244"/>
      <c r="W488" s="244"/>
      <c r="X488" s="244"/>
    </row>
    <row r="489" spans="1:24" customFormat="1" ht="15" customHeight="1" x14ac:dyDescent="0.2">
      <c r="A489" s="256"/>
      <c r="B489" s="33"/>
      <c r="C489" s="257"/>
      <c r="D489" s="259"/>
      <c r="E489" s="259"/>
      <c r="F489" s="259"/>
      <c r="G489" s="244"/>
      <c r="H489" s="244"/>
      <c r="I489" s="244"/>
      <c r="J489" s="244"/>
      <c r="K489" s="244"/>
      <c r="L489" s="244"/>
      <c r="M489" s="244"/>
      <c r="N489" s="244"/>
      <c r="O489" s="244"/>
      <c r="P489" s="244"/>
      <c r="Q489" s="244"/>
      <c r="R489" s="244"/>
      <c r="S489" s="244"/>
      <c r="T489" s="244"/>
      <c r="U489" s="244"/>
      <c r="V489" s="244"/>
      <c r="W489" s="244"/>
      <c r="X489" s="244"/>
    </row>
    <row r="490" spans="1:24" customFormat="1" ht="15" customHeight="1" x14ac:dyDescent="0.2">
      <c r="A490" s="256"/>
      <c r="B490" s="33"/>
      <c r="C490" s="257"/>
      <c r="D490" s="259"/>
      <c r="E490" s="259"/>
      <c r="F490" s="259"/>
      <c r="G490" s="244"/>
      <c r="H490" s="244"/>
      <c r="I490" s="244"/>
      <c r="J490" s="244"/>
      <c r="K490" s="244"/>
      <c r="L490" s="244"/>
      <c r="M490" s="244"/>
      <c r="N490" s="244"/>
      <c r="O490" s="244"/>
      <c r="P490" s="244"/>
      <c r="Q490" s="244"/>
      <c r="R490" s="244"/>
      <c r="S490" s="244"/>
      <c r="T490" s="244"/>
      <c r="U490" s="244"/>
      <c r="V490" s="244"/>
      <c r="W490" s="244"/>
      <c r="X490" s="244"/>
    </row>
    <row r="491" spans="1:24" customFormat="1" ht="15" customHeight="1" x14ac:dyDescent="0.2">
      <c r="A491" s="256"/>
      <c r="B491" s="33"/>
      <c r="C491" s="257"/>
      <c r="D491" s="259"/>
      <c r="E491" s="259"/>
      <c r="F491" s="259"/>
      <c r="G491" s="244"/>
      <c r="H491" s="244"/>
      <c r="I491" s="244"/>
      <c r="J491" s="244"/>
      <c r="K491" s="244"/>
      <c r="L491" s="244"/>
      <c r="M491" s="244"/>
      <c r="N491" s="244"/>
      <c r="O491" s="244"/>
      <c r="P491" s="244"/>
      <c r="Q491" s="244"/>
      <c r="R491" s="244"/>
      <c r="S491" s="244"/>
      <c r="T491" s="244"/>
      <c r="U491" s="244"/>
      <c r="V491" s="244"/>
      <c r="W491" s="244"/>
      <c r="X491" s="244"/>
    </row>
    <row r="492" spans="1:24" customFormat="1" ht="15" customHeight="1" x14ac:dyDescent="0.2">
      <c r="A492" s="256"/>
      <c r="B492" s="33"/>
      <c r="C492" s="257"/>
      <c r="D492" s="259"/>
      <c r="E492" s="259"/>
      <c r="F492" s="259"/>
      <c r="G492" s="244"/>
      <c r="H492" s="244"/>
      <c r="I492" s="244"/>
      <c r="J492" s="244"/>
      <c r="K492" s="244"/>
      <c r="L492" s="244"/>
      <c r="M492" s="244"/>
      <c r="N492" s="244"/>
      <c r="O492" s="244"/>
      <c r="P492" s="244"/>
      <c r="Q492" s="244"/>
      <c r="R492" s="244"/>
      <c r="S492" s="244"/>
      <c r="T492" s="244"/>
      <c r="U492" s="244"/>
      <c r="V492" s="244"/>
      <c r="W492" s="244"/>
      <c r="X492" s="244"/>
    </row>
    <row r="493" spans="1:24" customFormat="1" ht="15" customHeight="1" x14ac:dyDescent="0.2">
      <c r="A493" s="256"/>
      <c r="B493" s="33"/>
      <c r="C493" s="257"/>
      <c r="D493" s="259"/>
      <c r="E493" s="259"/>
      <c r="F493" s="259"/>
      <c r="G493" s="244"/>
      <c r="H493" s="244"/>
      <c r="I493" s="244"/>
      <c r="J493" s="244"/>
      <c r="K493" s="244"/>
      <c r="L493" s="244"/>
      <c r="M493" s="244"/>
      <c r="N493" s="244"/>
      <c r="O493" s="244"/>
      <c r="P493" s="244"/>
      <c r="Q493" s="244"/>
      <c r="R493" s="244"/>
      <c r="S493" s="244"/>
      <c r="T493" s="244"/>
      <c r="U493" s="244"/>
      <c r="V493" s="244"/>
      <c r="W493" s="244"/>
      <c r="X493" s="244"/>
    </row>
    <row r="494" spans="1:24" customFormat="1" ht="15" customHeight="1" x14ac:dyDescent="0.2">
      <c r="A494" s="256"/>
      <c r="B494" s="33"/>
      <c r="C494" s="257"/>
      <c r="D494" s="259"/>
      <c r="E494" s="259"/>
      <c r="F494" s="259"/>
      <c r="G494" s="244"/>
      <c r="H494" s="244"/>
      <c r="I494" s="244"/>
      <c r="J494" s="244"/>
      <c r="K494" s="244"/>
      <c r="L494" s="244"/>
      <c r="M494" s="244"/>
      <c r="N494" s="244"/>
      <c r="O494" s="244"/>
      <c r="P494" s="244"/>
      <c r="Q494" s="244"/>
      <c r="R494" s="244"/>
      <c r="S494" s="244"/>
      <c r="T494" s="244"/>
      <c r="U494" s="244"/>
      <c r="V494" s="244"/>
      <c r="W494" s="244"/>
      <c r="X494" s="244"/>
    </row>
    <row r="495" spans="1:24" customFormat="1" ht="15" customHeight="1" x14ac:dyDescent="0.2">
      <c r="A495" s="256"/>
      <c r="B495" s="33"/>
      <c r="C495" s="257"/>
      <c r="D495" s="259"/>
      <c r="E495" s="259"/>
      <c r="F495" s="259"/>
      <c r="G495" s="244"/>
      <c r="H495" s="244"/>
      <c r="I495" s="244"/>
      <c r="J495" s="244"/>
      <c r="K495" s="244"/>
      <c r="L495" s="244"/>
      <c r="M495" s="244"/>
      <c r="N495" s="244"/>
      <c r="O495" s="244"/>
      <c r="P495" s="244"/>
      <c r="Q495" s="244"/>
      <c r="R495" s="244"/>
      <c r="S495" s="244"/>
      <c r="T495" s="244"/>
      <c r="U495" s="244"/>
      <c r="V495" s="244"/>
      <c r="W495" s="244"/>
      <c r="X495" s="244"/>
    </row>
    <row r="496" spans="1:24" customFormat="1" ht="15" customHeight="1" x14ac:dyDescent="0.2">
      <c r="A496" s="256"/>
      <c r="B496" s="33"/>
      <c r="C496" s="257"/>
      <c r="D496" s="259"/>
      <c r="E496" s="259"/>
      <c r="F496" s="259"/>
      <c r="G496" s="244"/>
      <c r="H496" s="244"/>
      <c r="I496" s="244"/>
      <c r="J496" s="244"/>
      <c r="K496" s="244"/>
      <c r="L496" s="244"/>
      <c r="M496" s="244"/>
      <c r="N496" s="244"/>
      <c r="O496" s="244"/>
      <c r="P496" s="244"/>
      <c r="Q496" s="244"/>
      <c r="R496" s="244"/>
      <c r="S496" s="244"/>
      <c r="T496" s="244"/>
      <c r="U496" s="244"/>
      <c r="V496" s="244"/>
      <c r="W496" s="244"/>
      <c r="X496" s="244"/>
    </row>
    <row r="497" spans="1:24" customFormat="1" ht="15" customHeight="1" x14ac:dyDescent="0.2">
      <c r="A497" s="256"/>
      <c r="B497" s="33"/>
      <c r="C497" s="257"/>
      <c r="D497" s="259"/>
      <c r="E497" s="259"/>
      <c r="F497" s="259"/>
      <c r="G497" s="244"/>
      <c r="H497" s="244"/>
      <c r="I497" s="244"/>
      <c r="J497" s="244"/>
      <c r="K497" s="244"/>
      <c r="L497" s="244"/>
      <c r="M497" s="244"/>
      <c r="N497" s="244"/>
      <c r="O497" s="244"/>
      <c r="P497" s="244"/>
      <c r="Q497" s="244"/>
      <c r="R497" s="244"/>
      <c r="S497" s="244"/>
      <c r="T497" s="244"/>
      <c r="U497" s="244"/>
      <c r="V497" s="244"/>
      <c r="W497" s="244"/>
      <c r="X497" s="244"/>
    </row>
    <row r="498" spans="1:24" customFormat="1" ht="15" customHeight="1" x14ac:dyDescent="0.2">
      <c r="A498" s="256"/>
      <c r="B498" s="33"/>
      <c r="C498" s="257"/>
      <c r="D498" s="259"/>
      <c r="E498" s="259"/>
      <c r="F498" s="259"/>
      <c r="G498" s="244"/>
      <c r="H498" s="244"/>
      <c r="I498" s="244"/>
      <c r="J498" s="244"/>
      <c r="K498" s="244"/>
      <c r="L498" s="244"/>
      <c r="M498" s="244"/>
      <c r="N498" s="244"/>
      <c r="O498" s="244"/>
      <c r="P498" s="244"/>
      <c r="Q498" s="244"/>
      <c r="R498" s="244"/>
      <c r="S498" s="244"/>
      <c r="T498" s="244"/>
      <c r="U498" s="244"/>
      <c r="V498" s="244"/>
      <c r="W498" s="244"/>
      <c r="X498" s="244"/>
    </row>
    <row r="499" spans="1:24" customFormat="1" ht="15" customHeight="1" x14ac:dyDescent="0.2">
      <c r="A499" s="256"/>
      <c r="B499" s="33"/>
      <c r="C499" s="257"/>
      <c r="D499" s="259"/>
      <c r="E499" s="259"/>
      <c r="F499" s="259"/>
      <c r="G499" s="244"/>
      <c r="H499" s="244"/>
      <c r="I499" s="244"/>
      <c r="J499" s="244"/>
      <c r="K499" s="244"/>
      <c r="L499" s="244"/>
      <c r="M499" s="244"/>
      <c r="N499" s="244"/>
      <c r="O499" s="244"/>
      <c r="P499" s="244"/>
      <c r="Q499" s="244"/>
      <c r="R499" s="244"/>
      <c r="S499" s="244"/>
      <c r="T499" s="244"/>
      <c r="U499" s="244"/>
      <c r="V499" s="244"/>
      <c r="W499" s="244"/>
      <c r="X499" s="244"/>
    </row>
    <row r="500" spans="1:24" customFormat="1" ht="15" customHeight="1" x14ac:dyDescent="0.2">
      <c r="A500" s="256"/>
      <c r="B500" s="33"/>
      <c r="C500" s="257"/>
      <c r="D500" s="259"/>
      <c r="E500" s="259"/>
      <c r="F500" s="259"/>
      <c r="G500" s="244"/>
      <c r="H500" s="244"/>
      <c r="I500" s="244"/>
      <c r="J500" s="244"/>
      <c r="K500" s="244"/>
      <c r="L500" s="244"/>
      <c r="M500" s="244"/>
      <c r="N500" s="244"/>
      <c r="O500" s="244"/>
      <c r="P500" s="244"/>
      <c r="Q500" s="244"/>
      <c r="R500" s="244"/>
      <c r="S500" s="244"/>
      <c r="T500" s="244"/>
      <c r="U500" s="244"/>
      <c r="V500" s="244"/>
      <c r="W500" s="244"/>
      <c r="X500" s="244"/>
    </row>
    <row r="501" spans="1:24" customFormat="1" ht="15" customHeight="1" x14ac:dyDescent="0.2">
      <c r="A501" s="256"/>
      <c r="B501" s="33"/>
      <c r="C501" s="257"/>
      <c r="D501" s="259"/>
      <c r="E501" s="259"/>
      <c r="F501" s="259"/>
      <c r="G501" s="244"/>
      <c r="H501" s="244"/>
      <c r="I501" s="244"/>
      <c r="J501" s="244"/>
      <c r="K501" s="244"/>
      <c r="L501" s="244"/>
      <c r="M501" s="244"/>
      <c r="N501" s="244"/>
      <c r="O501" s="244"/>
      <c r="P501" s="244"/>
      <c r="Q501" s="244"/>
      <c r="R501" s="244"/>
      <c r="S501" s="244"/>
      <c r="T501" s="244"/>
      <c r="U501" s="244"/>
      <c r="V501" s="244"/>
      <c r="W501" s="244"/>
      <c r="X501" s="244"/>
    </row>
    <row r="502" spans="1:24" customFormat="1" ht="15" customHeight="1" x14ac:dyDescent="0.2">
      <c r="A502" s="256"/>
      <c r="B502" s="33"/>
      <c r="C502" s="257"/>
      <c r="D502" s="259"/>
      <c r="E502" s="259"/>
      <c r="F502" s="259"/>
      <c r="G502" s="244"/>
      <c r="H502" s="244"/>
      <c r="I502" s="244"/>
      <c r="J502" s="244"/>
      <c r="K502" s="244"/>
      <c r="L502" s="244"/>
      <c r="M502" s="244"/>
      <c r="N502" s="244"/>
      <c r="O502" s="244"/>
      <c r="P502" s="244"/>
      <c r="Q502" s="244"/>
      <c r="R502" s="244"/>
      <c r="S502" s="244"/>
      <c r="T502" s="244"/>
      <c r="U502" s="244"/>
      <c r="V502" s="244"/>
      <c r="W502" s="244"/>
      <c r="X502" s="244"/>
    </row>
    <row r="503" spans="1:24" customFormat="1" ht="15" customHeight="1" x14ac:dyDescent="0.2">
      <c r="A503" s="256"/>
      <c r="B503" s="33"/>
      <c r="C503" s="257"/>
      <c r="D503" s="259"/>
      <c r="E503" s="259"/>
      <c r="F503" s="259"/>
      <c r="G503" s="244"/>
      <c r="H503" s="244"/>
      <c r="I503" s="244"/>
      <c r="J503" s="244"/>
      <c r="K503" s="244"/>
      <c r="L503" s="244"/>
      <c r="M503" s="244"/>
      <c r="N503" s="244"/>
      <c r="O503" s="244"/>
      <c r="P503" s="244"/>
      <c r="Q503" s="244"/>
      <c r="R503" s="244"/>
      <c r="S503" s="244"/>
      <c r="T503" s="244"/>
      <c r="U503" s="244"/>
      <c r="V503" s="244"/>
      <c r="W503" s="244"/>
      <c r="X503" s="244"/>
    </row>
    <row r="504" spans="1:24" customFormat="1" ht="15" customHeight="1" x14ac:dyDescent="0.2">
      <c r="A504" s="256"/>
      <c r="B504" s="33"/>
      <c r="C504" s="257"/>
      <c r="D504" s="259"/>
      <c r="E504" s="259"/>
      <c r="F504" s="259"/>
      <c r="G504" s="244"/>
      <c r="H504" s="244"/>
      <c r="I504" s="244"/>
      <c r="J504" s="244"/>
      <c r="K504" s="244"/>
      <c r="L504" s="244"/>
      <c r="M504" s="244"/>
      <c r="N504" s="244"/>
      <c r="O504" s="244"/>
      <c r="P504" s="244"/>
      <c r="Q504" s="244"/>
      <c r="R504" s="244"/>
      <c r="S504" s="244"/>
      <c r="T504" s="244"/>
      <c r="U504" s="244"/>
      <c r="V504" s="244"/>
      <c r="W504" s="244"/>
      <c r="X504" s="244"/>
    </row>
    <row r="505" spans="1:24" customFormat="1" ht="15" customHeight="1" x14ac:dyDescent="0.2">
      <c r="A505" s="256"/>
      <c r="B505" s="33"/>
      <c r="C505" s="257"/>
      <c r="D505" s="259"/>
      <c r="E505" s="259"/>
      <c r="F505" s="259"/>
      <c r="G505" s="244"/>
      <c r="H505" s="244"/>
      <c r="I505" s="244"/>
      <c r="J505" s="244"/>
      <c r="K505" s="244"/>
      <c r="L505" s="244"/>
      <c r="M505" s="244"/>
      <c r="N505" s="244"/>
      <c r="O505" s="244"/>
      <c r="P505" s="244"/>
      <c r="Q505" s="244"/>
      <c r="R505" s="244"/>
      <c r="S505" s="244"/>
      <c r="T505" s="244"/>
      <c r="U505" s="244"/>
      <c r="V505" s="244"/>
      <c r="W505" s="244"/>
      <c r="X505" s="244"/>
    </row>
    <row r="506" spans="1:24" customFormat="1" ht="15" customHeight="1" x14ac:dyDescent="0.2">
      <c r="A506" s="256"/>
      <c r="B506" s="33"/>
      <c r="C506" s="257"/>
      <c r="D506" s="259"/>
      <c r="E506" s="259"/>
      <c r="F506" s="259"/>
      <c r="G506" s="244"/>
      <c r="H506" s="244"/>
      <c r="I506" s="244"/>
      <c r="J506" s="244"/>
      <c r="K506" s="244"/>
      <c r="L506" s="244"/>
      <c r="M506" s="244"/>
      <c r="N506" s="244"/>
      <c r="O506" s="244"/>
      <c r="P506" s="244"/>
      <c r="Q506" s="244"/>
      <c r="R506" s="244"/>
      <c r="S506" s="244"/>
      <c r="T506" s="244"/>
      <c r="U506" s="244"/>
      <c r="V506" s="244"/>
      <c r="W506" s="244"/>
      <c r="X506" s="244"/>
    </row>
    <row r="507" spans="1:24" customFormat="1" ht="15" customHeight="1" x14ac:dyDescent="0.2">
      <c r="A507" s="256"/>
      <c r="B507" s="33"/>
      <c r="C507" s="257"/>
      <c r="D507" s="259"/>
      <c r="E507" s="259"/>
      <c r="F507" s="259"/>
      <c r="G507" s="244"/>
      <c r="H507" s="244"/>
      <c r="I507" s="244"/>
      <c r="J507" s="244"/>
      <c r="K507" s="244"/>
      <c r="L507" s="244"/>
      <c r="M507" s="244"/>
      <c r="N507" s="244"/>
      <c r="O507" s="244"/>
      <c r="P507" s="244"/>
      <c r="Q507" s="244"/>
      <c r="R507" s="244"/>
      <c r="S507" s="244"/>
      <c r="T507" s="244"/>
      <c r="U507" s="244"/>
      <c r="V507" s="244"/>
      <c r="W507" s="244"/>
      <c r="X507" s="244"/>
    </row>
    <row r="508" spans="1:24" customFormat="1" ht="15" customHeight="1" x14ac:dyDescent="0.2">
      <c r="A508" s="256"/>
      <c r="B508" s="33"/>
      <c r="C508" s="257"/>
      <c r="D508" s="259"/>
      <c r="E508" s="259"/>
      <c r="F508" s="259"/>
      <c r="G508" s="244"/>
      <c r="H508" s="244"/>
      <c r="I508" s="244"/>
      <c r="J508" s="244"/>
      <c r="K508" s="244"/>
      <c r="L508" s="244"/>
      <c r="M508" s="244"/>
      <c r="N508" s="244"/>
      <c r="O508" s="244"/>
      <c r="P508" s="244"/>
      <c r="Q508" s="244"/>
      <c r="R508" s="244"/>
      <c r="S508" s="244"/>
      <c r="T508" s="244"/>
      <c r="U508" s="244"/>
      <c r="V508" s="244"/>
      <c r="W508" s="244"/>
      <c r="X508" s="244"/>
    </row>
    <row r="509" spans="1:24" customFormat="1" ht="15" customHeight="1" x14ac:dyDescent="0.2">
      <c r="A509" s="256"/>
      <c r="B509" s="33"/>
      <c r="C509" s="257"/>
      <c r="D509" s="259"/>
      <c r="E509" s="259"/>
      <c r="F509" s="259"/>
      <c r="G509" s="244"/>
      <c r="H509" s="244"/>
      <c r="I509" s="244"/>
      <c r="J509" s="244"/>
      <c r="K509" s="244"/>
      <c r="L509" s="244"/>
      <c r="M509" s="244"/>
      <c r="N509" s="244"/>
      <c r="O509" s="244"/>
      <c r="P509" s="244"/>
      <c r="Q509" s="244"/>
      <c r="R509" s="244"/>
      <c r="S509" s="244"/>
      <c r="T509" s="244"/>
      <c r="U509" s="244"/>
      <c r="V509" s="244"/>
      <c r="W509" s="244"/>
      <c r="X509" s="244"/>
    </row>
    <row r="510" spans="1:24" customFormat="1" ht="15" customHeight="1" x14ac:dyDescent="0.2">
      <c r="A510" s="256"/>
      <c r="B510" s="33"/>
      <c r="C510" s="257"/>
      <c r="D510" s="259"/>
      <c r="E510" s="259"/>
      <c r="F510" s="259"/>
      <c r="G510" s="244"/>
      <c r="H510" s="244"/>
      <c r="I510" s="244"/>
      <c r="J510" s="244"/>
      <c r="K510" s="244"/>
      <c r="L510" s="244"/>
      <c r="M510" s="244"/>
      <c r="N510" s="244"/>
      <c r="O510" s="244"/>
      <c r="P510" s="244"/>
      <c r="Q510" s="244"/>
      <c r="R510" s="244"/>
      <c r="S510" s="244"/>
      <c r="T510" s="244"/>
      <c r="U510" s="244"/>
      <c r="V510" s="244"/>
      <c r="W510" s="244"/>
      <c r="X510" s="244"/>
    </row>
    <row r="511" spans="1:24" customFormat="1" ht="15" customHeight="1" x14ac:dyDescent="0.2">
      <c r="A511" s="256"/>
      <c r="B511" s="33"/>
      <c r="C511" s="257"/>
      <c r="D511" s="259"/>
      <c r="E511" s="259"/>
      <c r="F511" s="259"/>
      <c r="G511" s="244"/>
      <c r="H511" s="244"/>
      <c r="I511" s="244"/>
      <c r="J511" s="244"/>
      <c r="K511" s="244"/>
      <c r="L511" s="244"/>
      <c r="M511" s="244"/>
      <c r="N511" s="244"/>
      <c r="O511" s="244"/>
      <c r="P511" s="244"/>
      <c r="Q511" s="244"/>
      <c r="R511" s="244"/>
      <c r="S511" s="244"/>
      <c r="T511" s="244"/>
      <c r="U511" s="244"/>
      <c r="V511" s="244"/>
      <c r="W511" s="244"/>
      <c r="X511" s="244"/>
    </row>
    <row r="512" spans="1:24" customFormat="1" ht="15" customHeight="1" x14ac:dyDescent="0.2">
      <c r="A512" s="256"/>
      <c r="B512" s="33"/>
      <c r="C512" s="257"/>
      <c r="D512" s="259"/>
      <c r="E512" s="259"/>
      <c r="F512" s="259"/>
      <c r="G512" s="244"/>
      <c r="H512" s="244"/>
      <c r="I512" s="244"/>
      <c r="J512" s="244"/>
      <c r="K512" s="244"/>
      <c r="L512" s="244"/>
      <c r="M512" s="244"/>
      <c r="N512" s="244"/>
      <c r="O512" s="244"/>
      <c r="P512" s="244"/>
      <c r="Q512" s="244"/>
      <c r="R512" s="244"/>
      <c r="S512" s="244"/>
      <c r="T512" s="244"/>
      <c r="U512" s="244"/>
      <c r="V512" s="244"/>
      <c r="W512" s="244"/>
      <c r="X512" s="244"/>
    </row>
    <row r="513" spans="1:24" customFormat="1" ht="15" customHeight="1" x14ac:dyDescent="0.2">
      <c r="A513" s="256"/>
      <c r="B513" s="33"/>
      <c r="C513" s="257"/>
      <c r="D513" s="259"/>
      <c r="E513" s="259"/>
      <c r="F513" s="259"/>
      <c r="G513" s="244"/>
      <c r="H513" s="244"/>
      <c r="I513" s="244"/>
      <c r="J513" s="244"/>
      <c r="K513" s="244"/>
      <c r="L513" s="244"/>
      <c r="M513" s="244"/>
      <c r="N513" s="244"/>
      <c r="O513" s="244"/>
      <c r="P513" s="244"/>
      <c r="Q513" s="244"/>
      <c r="R513" s="244"/>
      <c r="S513" s="244"/>
      <c r="T513" s="244"/>
      <c r="U513" s="244"/>
      <c r="V513" s="244"/>
      <c r="W513" s="244"/>
      <c r="X513" s="244"/>
    </row>
    <row r="514" spans="1:24" customFormat="1" ht="15" customHeight="1" x14ac:dyDescent="0.2">
      <c r="A514" s="256"/>
      <c r="B514" s="33"/>
      <c r="C514" s="257"/>
      <c r="D514" s="259"/>
      <c r="E514" s="259"/>
      <c r="F514" s="259"/>
      <c r="G514" s="244"/>
      <c r="H514" s="244"/>
      <c r="I514" s="244"/>
      <c r="J514" s="244"/>
      <c r="K514" s="244"/>
      <c r="L514" s="244"/>
      <c r="M514" s="244"/>
      <c r="N514" s="244"/>
      <c r="O514" s="244"/>
      <c r="P514" s="244"/>
      <c r="Q514" s="244"/>
      <c r="R514" s="244"/>
      <c r="S514" s="244"/>
      <c r="T514" s="244"/>
      <c r="U514" s="244"/>
      <c r="V514" s="244"/>
      <c r="W514" s="244"/>
      <c r="X514" s="244"/>
    </row>
    <row r="515" spans="1:24" customFormat="1" ht="15" customHeight="1" x14ac:dyDescent="0.2">
      <c r="A515" s="256"/>
      <c r="B515" s="33"/>
      <c r="C515" s="257"/>
      <c r="D515" s="259"/>
      <c r="E515" s="259"/>
      <c r="F515" s="259"/>
      <c r="G515" s="244"/>
      <c r="H515" s="244"/>
      <c r="I515" s="244"/>
      <c r="J515" s="244"/>
      <c r="K515" s="244"/>
      <c r="L515" s="244"/>
      <c r="M515" s="244"/>
      <c r="N515" s="244"/>
      <c r="O515" s="244"/>
      <c r="P515" s="244"/>
      <c r="Q515" s="244"/>
      <c r="R515" s="244"/>
      <c r="S515" s="244"/>
      <c r="T515" s="244"/>
      <c r="U515" s="244"/>
      <c r="V515" s="244"/>
      <c r="W515" s="244"/>
      <c r="X515" s="244"/>
    </row>
    <row r="516" spans="1:24" customFormat="1" ht="15" customHeight="1" x14ac:dyDescent="0.2">
      <c r="A516" s="256"/>
      <c r="B516" s="33"/>
      <c r="C516" s="257"/>
      <c r="D516" s="259"/>
      <c r="E516" s="259"/>
      <c r="F516" s="259"/>
      <c r="G516" s="244"/>
      <c r="H516" s="244"/>
      <c r="I516" s="244"/>
      <c r="J516" s="244"/>
      <c r="K516" s="244"/>
      <c r="L516" s="244"/>
      <c r="M516" s="244"/>
      <c r="N516" s="244"/>
      <c r="O516" s="244"/>
      <c r="P516" s="244"/>
      <c r="Q516" s="244"/>
      <c r="R516" s="244"/>
      <c r="S516" s="244"/>
      <c r="T516" s="244"/>
      <c r="U516" s="244"/>
      <c r="V516" s="244"/>
      <c r="W516" s="244"/>
      <c r="X516" s="244"/>
    </row>
    <row r="517" spans="1:24" customFormat="1" ht="15" customHeight="1" x14ac:dyDescent="0.2">
      <c r="A517" s="256"/>
      <c r="B517" s="33"/>
      <c r="C517" s="257"/>
      <c r="D517" s="259"/>
      <c r="E517" s="259"/>
      <c r="F517" s="259"/>
      <c r="G517" s="244"/>
      <c r="H517" s="244"/>
      <c r="I517" s="244"/>
      <c r="J517" s="244"/>
      <c r="K517" s="244"/>
      <c r="L517" s="244"/>
      <c r="M517" s="244"/>
      <c r="N517" s="244"/>
      <c r="O517" s="244"/>
      <c r="P517" s="244"/>
      <c r="Q517" s="244"/>
      <c r="R517" s="244"/>
      <c r="S517" s="244"/>
      <c r="T517" s="244"/>
      <c r="U517" s="244"/>
      <c r="V517" s="244"/>
      <c r="W517" s="244"/>
      <c r="X517" s="244"/>
    </row>
    <row r="518" spans="1:24" customFormat="1" ht="15" customHeight="1" x14ac:dyDescent="0.2">
      <c r="A518" s="256"/>
      <c r="B518" s="33"/>
      <c r="C518" s="257"/>
      <c r="D518" s="259"/>
      <c r="E518" s="259"/>
      <c r="F518" s="259"/>
      <c r="G518" s="244"/>
      <c r="H518" s="244"/>
      <c r="I518" s="244"/>
      <c r="J518" s="244"/>
      <c r="K518" s="244"/>
      <c r="L518" s="244"/>
      <c r="M518" s="244"/>
      <c r="N518" s="244"/>
      <c r="O518" s="244"/>
      <c r="P518" s="244"/>
      <c r="Q518" s="244"/>
      <c r="R518" s="244"/>
      <c r="S518" s="244"/>
      <c r="T518" s="244"/>
      <c r="U518" s="244"/>
      <c r="V518" s="244"/>
      <c r="W518" s="244"/>
      <c r="X518" s="244"/>
    </row>
    <row r="519" spans="1:24" customFormat="1" ht="15" customHeight="1" x14ac:dyDescent="0.2">
      <c r="A519" s="256"/>
      <c r="B519" s="33"/>
      <c r="C519" s="257"/>
      <c r="D519" s="259"/>
      <c r="E519" s="259"/>
      <c r="F519" s="259"/>
      <c r="G519" s="244"/>
      <c r="H519" s="244"/>
      <c r="I519" s="244"/>
      <c r="J519" s="244"/>
      <c r="K519" s="244"/>
      <c r="L519" s="244"/>
      <c r="M519" s="244"/>
      <c r="N519" s="244"/>
      <c r="O519" s="244"/>
      <c r="P519" s="244"/>
      <c r="Q519" s="244"/>
      <c r="R519" s="244"/>
      <c r="S519" s="244"/>
      <c r="T519" s="244"/>
      <c r="U519" s="244"/>
      <c r="V519" s="244"/>
      <c r="W519" s="244"/>
      <c r="X519" s="244"/>
    </row>
    <row r="520" spans="1:24" customFormat="1" ht="15" customHeight="1" x14ac:dyDescent="0.2">
      <c r="A520" s="256"/>
      <c r="B520" s="33"/>
      <c r="C520" s="257"/>
      <c r="D520" s="259"/>
      <c r="E520" s="259"/>
      <c r="F520" s="259"/>
      <c r="G520" s="244"/>
      <c r="H520" s="244"/>
      <c r="I520" s="244"/>
      <c r="J520" s="244"/>
      <c r="K520" s="244"/>
      <c r="L520" s="244"/>
      <c r="M520" s="244"/>
      <c r="N520" s="244"/>
      <c r="O520" s="244"/>
      <c r="P520" s="244"/>
      <c r="Q520" s="244"/>
      <c r="R520" s="244"/>
      <c r="S520" s="244"/>
      <c r="T520" s="244"/>
      <c r="U520" s="244"/>
      <c r="V520" s="244"/>
      <c r="W520" s="244"/>
      <c r="X520" s="244"/>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20" sqref="D120 D120"/>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922607</v>
      </c>
      <c r="E5" s="277">
        <f>E6+E10+E13+SUM(E17:E21)</f>
        <v>1156685.56</v>
      </c>
      <c r="F5" s="169">
        <f t="shared" ref="F5:F36" si="0">IF(D5&gt;0,IF(E5/D5&gt;=100,"&gt;&gt;100",E5/D5*100),"-")</f>
        <v>125.37142683721238</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243366</v>
      </c>
      <c r="E6" s="278">
        <f>SUM(E7:E9)</f>
        <v>263352.90999999997</v>
      </c>
      <c r="F6" s="164">
        <f t="shared" si="0"/>
        <v>108.2126961038107</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243366</v>
      </c>
      <c r="E7" s="276">
        <v>263352.90999999997</v>
      </c>
      <c r="F7" s="164">
        <f t="shared" si="0"/>
        <v>108.2126961038107</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679241</v>
      </c>
      <c r="E19" s="276">
        <v>893332.65</v>
      </c>
      <c r="F19" s="164">
        <f t="shared" si="0"/>
        <v>131.51924721858663</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1102</v>
      </c>
      <c r="E22" s="278">
        <f>SUM(E23:E27)</f>
        <v>4683.47</v>
      </c>
      <c r="F22" s="164">
        <f t="shared" si="0"/>
        <v>424.99727767695106</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1102</v>
      </c>
      <c r="E24" s="276">
        <v>4683.47</v>
      </c>
      <c r="F24" s="164">
        <f t="shared" si="0"/>
        <v>424.99727767695106</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179901</v>
      </c>
      <c r="E28" s="278">
        <f>SUM(E29:E34)</f>
        <v>225021.1</v>
      </c>
      <c r="F28" s="164">
        <f t="shared" si="0"/>
        <v>125.0805165063007</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179901</v>
      </c>
      <c r="E30" s="276">
        <v>225021.1</v>
      </c>
      <c r="F30" s="164">
        <f t="shared" si="0"/>
        <v>125.0805165063007</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2188703</v>
      </c>
      <c r="E35" s="278">
        <f>E36+E39+E43+E50+E54+E60+E61+E66+E74</f>
        <v>7099743.96</v>
      </c>
      <c r="F35" s="164">
        <f t="shared" si="0"/>
        <v>324.3813326888116</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49868</v>
      </c>
      <c r="E39" s="278">
        <f>SUM(E40:E42)</f>
        <v>40378.810000000005</v>
      </c>
      <c r="F39" s="164">
        <f t="shared" si="1"/>
        <v>80.971384454961111</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47711</v>
      </c>
      <c r="E40" s="276">
        <v>39264.620000000003</v>
      </c>
      <c r="F40" s="164">
        <f t="shared" si="1"/>
        <v>82.296786904487433</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2157</v>
      </c>
      <c r="E42" s="276">
        <v>1114.19</v>
      </c>
      <c r="F42" s="164">
        <f t="shared" si="1"/>
        <v>51.654612888270748</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251512</v>
      </c>
      <c r="E50" s="278">
        <f>SUM(E51:E53)</f>
        <v>143518.01999999999</v>
      </c>
      <c r="F50" s="164">
        <f t="shared" si="1"/>
        <v>57.062096440726485</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251512</v>
      </c>
      <c r="E52" s="276">
        <v>143518.01999999999</v>
      </c>
      <c r="F52" s="164">
        <f t="shared" si="1"/>
        <v>57.062096440726485</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1634595</v>
      </c>
      <c r="E54" s="278">
        <f>SUM(E55:E59)</f>
        <v>6550068.6200000001</v>
      </c>
      <c r="F54" s="164">
        <f t="shared" si="1"/>
        <v>400.71507743508334</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1634595</v>
      </c>
      <c r="E55" s="276">
        <v>6550068.6200000001</v>
      </c>
      <c r="F55" s="164">
        <f t="shared" si="1"/>
        <v>400.71507743508334</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7213</v>
      </c>
      <c r="E60" s="276">
        <v>0</v>
      </c>
      <c r="F60" s="164">
        <f t="shared" si="1"/>
        <v>0</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245515</v>
      </c>
      <c r="E61" s="278">
        <f>SUM(E62:E65)</f>
        <v>365778.51</v>
      </c>
      <c r="F61" s="164">
        <f t="shared" si="1"/>
        <v>148.98418019265625</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145343</v>
      </c>
      <c r="E64" s="276">
        <v>189954</v>
      </c>
      <c r="F64" s="164">
        <f t="shared" si="1"/>
        <v>130.69360065500231</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100172</v>
      </c>
      <c r="E65" s="276">
        <v>175824.51</v>
      </c>
      <c r="F65" s="164">
        <f t="shared" si="1"/>
        <v>175.5226111088927</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91923</v>
      </c>
      <c r="E75" s="278">
        <f>SUM(E76:E81)</f>
        <v>89732.73000000001</v>
      </c>
      <c r="F75" s="164">
        <f t="shared" si="2"/>
        <v>97.617277503997926</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62850</v>
      </c>
      <c r="E76" s="276">
        <v>55652.54</v>
      </c>
      <c r="F76" s="164">
        <f t="shared" si="2"/>
        <v>88.54819411296738</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8095</v>
      </c>
      <c r="E78" s="276">
        <v>13318.92</v>
      </c>
      <c r="F78" s="164">
        <f t="shared" si="2"/>
        <v>164.53267449042619</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20978</v>
      </c>
      <c r="E81" s="276">
        <v>20761.27</v>
      </c>
      <c r="F81" s="164">
        <f t="shared" si="2"/>
        <v>98.96687005434265</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1817368</v>
      </c>
      <c r="E82" s="278">
        <f>SUM(E83:E88)</f>
        <v>1354022.07</v>
      </c>
      <c r="F82" s="164">
        <f t="shared" si="2"/>
        <v>74.504562091992383</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5807</v>
      </c>
      <c r="E83" s="276">
        <v>9466.4500000000007</v>
      </c>
      <c r="F83" s="164">
        <f t="shared" si="2"/>
        <v>163.01790941966595</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885878</v>
      </c>
      <c r="E84" s="276">
        <v>356889.34</v>
      </c>
      <c r="F84" s="164">
        <f t="shared" si="2"/>
        <v>40.286511235181372</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348671</v>
      </c>
      <c r="E86" s="276">
        <v>325166.09000000003</v>
      </c>
      <c r="F86" s="164">
        <f t="shared" si="2"/>
        <v>93.258713801836123</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577012</v>
      </c>
      <c r="E88" s="276">
        <v>662500.18999999994</v>
      </c>
      <c r="F88" s="164">
        <f t="shared" si="2"/>
        <v>114.81566934483165</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7246</v>
      </c>
      <c r="E89" s="278">
        <f>E90+E94+E99+E104+E105+E106</f>
        <v>22030.720000000001</v>
      </c>
      <c r="F89" s="164">
        <f t="shared" si="2"/>
        <v>304.03974606679549</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7246</v>
      </c>
      <c r="E106" s="276">
        <v>22030.720000000001</v>
      </c>
      <c r="F106" s="164">
        <f t="shared" si="3"/>
        <v>304.03974606679549</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2863179.2</v>
      </c>
      <c r="E107" s="278">
        <f>SUM(E108:E113)</f>
        <v>720397.71000000008</v>
      </c>
      <c r="F107" s="164">
        <f t="shared" si="3"/>
        <v>25.160762204475361</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1398617</v>
      </c>
      <c r="E108" s="276">
        <v>481552.78</v>
      </c>
      <c r="F108" s="164">
        <f t="shared" si="3"/>
        <v>34.430639696214186</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1377830.2</v>
      </c>
      <c r="E109" s="276">
        <v>156826.81</v>
      </c>
      <c r="F109" s="164">
        <f t="shared" si="3"/>
        <v>11.382157975634444</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31848</v>
      </c>
      <c r="E110" s="276">
        <v>38000</v>
      </c>
      <c r="F110" s="164">
        <f t="shared" si="3"/>
        <v>119.31675458427532</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54884</v>
      </c>
      <c r="E113" s="276">
        <v>44018.12</v>
      </c>
      <c r="F113" s="164">
        <f t="shared" si="3"/>
        <v>80.20209897237811</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629505.67999999993</v>
      </c>
      <c r="E114" s="278">
        <f>E115+E118+E121+E122+SUM(E125:E128)</f>
        <v>751383.95</v>
      </c>
      <c r="F114" s="164">
        <f t="shared" si="3"/>
        <v>119.36094841908339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518521.68</v>
      </c>
      <c r="E115" s="278">
        <f>SUM(E116:E117)</f>
        <v>623332.59</v>
      </c>
      <c r="F115" s="164">
        <f t="shared" si="3"/>
        <v>120.2134093988124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349424.68</v>
      </c>
      <c r="E116" s="276">
        <v>423063.61</v>
      </c>
      <c r="F116" s="164">
        <f t="shared" si="3"/>
        <v>121.07433567657557</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169097</v>
      </c>
      <c r="E117" s="276">
        <v>200268.98</v>
      </c>
      <c r="F117" s="164">
        <f t="shared" si="3"/>
        <v>118.4343779014412</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97184</v>
      </c>
      <c r="E121" s="276">
        <v>115451.36</v>
      </c>
      <c r="F121" s="164">
        <f t="shared" si="3"/>
        <v>118.79667434968719</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13800</v>
      </c>
      <c r="E122" s="278">
        <f>SUM(E123:E124)</f>
        <v>12600</v>
      </c>
      <c r="F122" s="164">
        <f t="shared" si="3"/>
        <v>91.304347826086953</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13800</v>
      </c>
      <c r="E124" s="276">
        <v>12600</v>
      </c>
      <c r="F124" s="164">
        <f t="shared" si="3"/>
        <v>91.304347826086953</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301108.76</v>
      </c>
      <c r="E129" s="278">
        <f>E130+E133+SUM(E134:E140)</f>
        <v>636179.61</v>
      </c>
      <c r="F129" s="164">
        <f t="shared" si="3"/>
        <v>211.27901094607807</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63777</v>
      </c>
      <c r="E133" s="276">
        <v>83187.600000000006</v>
      </c>
      <c r="F133" s="164">
        <f t="shared" ref="F133:F141" si="4">IF(D133&gt;0,IF(E133/D133&gt;=100,"&gt;&gt;100",E133/D133*100),"-")</f>
        <v>130.43510983583423</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120921</v>
      </c>
      <c r="E135" s="276">
        <v>182832.9</v>
      </c>
      <c r="F135" s="164">
        <f t="shared" si="4"/>
        <v>151.20028779120253</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7738</v>
      </c>
      <c r="E138" s="276">
        <v>12200</v>
      </c>
      <c r="F138" s="164">
        <f t="shared" si="4"/>
        <v>157.66347893512537</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108672.76</v>
      </c>
      <c r="E140" s="276">
        <v>357959.11</v>
      </c>
      <c r="F140" s="164">
        <f t="shared" si="4"/>
        <v>329.39175373847138</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9002643.6400000006</v>
      </c>
      <c r="E141" s="279">
        <f>E5+E22+E28+E35+E75+E82+E89+E107+E114+E129</f>
        <v>12059880.880000001</v>
      </c>
      <c r="F141" s="175">
        <f t="shared" si="4"/>
        <v>133.95932752926339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E25" sqref="E25"/>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5027.54</v>
      </c>
      <c r="E5" s="281">
        <f>E6+E22</f>
        <v>1778.45</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7.83</v>
      </c>
      <c r="E6" s="282">
        <f>E7+E14</f>
        <v>1778.45</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2">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c r="E8" s="280"/>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c r="E9" s="280"/>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c r="E10" s="280"/>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c r="E11" s="280"/>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c r="E12" s="280"/>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c r="E13" s="280"/>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7.83</v>
      </c>
      <c r="E14" s="278">
        <f>SUM(E15:E21)</f>
        <v>1778.45</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c r="E15" s="280"/>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c r="E16" s="280"/>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c r="E17" s="280"/>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c r="E18" s="280"/>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7.83</v>
      </c>
      <c r="E19" s="280"/>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c r="E20" s="280">
        <v>1778.45</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c r="E21" s="280"/>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5019.71</v>
      </c>
      <c r="E22" s="282">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5019.71</v>
      </c>
      <c r="E23" s="282">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3653.82</v>
      </c>
      <c r="E24" s="280"/>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1365.89</v>
      </c>
      <c r="E25" s="280"/>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c r="E26" s="280"/>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c r="E27" s="280"/>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c r="E28" s="280"/>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c r="E29" s="280"/>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2">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c r="E31" s="280"/>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c r="E32" s="280"/>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c r="E33" s="280"/>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c r="E34" s="280"/>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c r="E35" s="280"/>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c r="E36" s="280"/>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c r="E37" s="280"/>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c r="E40" s="280"/>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c r="E41" s="280"/>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c r="E42" s="280"/>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c r="E43" s="280"/>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c r="E45" s="280"/>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c r="E46" s="280"/>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c r="E47" s="280"/>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c r="E48" s="284"/>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E108" sqref="E108 E108"/>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2036319.66</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11875496.290000001</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0">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5474448.0899999999</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0">
        <v>589509.96</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0">
        <v>3566400.42</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0">
        <v>2165.19</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0">
        <v>55493.32</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0">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0">
        <v>495557.76</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0">
        <v>233141.33</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0">
        <v>532180.11</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0">
        <v>5360570.62</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1040477.58</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0">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0">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0">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0">
        <v>1040477.58</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12085162.41</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0">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5498240.6500000004</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0">
        <v>583804.37</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0">
        <v>3623878.3</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0">
        <v>1400.4</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0">
        <v>59062</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0">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0">
        <v>479096.4</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0">
        <v>233461.93</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0">
        <v>517537.25</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0">
        <v>5567733.3399999999</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1019188.42</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0">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0">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0">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0">
        <v>1019188.42</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1826653.540000001</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0">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0">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0">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0">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0">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0">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0">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0">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0">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0">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0">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0">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0">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0">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0">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0">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0">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1826653.54</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0">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0">
        <v>422296.95</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0">
        <v>106582.98</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1297773.6100000001</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95" zoomScaleNormal="100" workbookViewId="0">
      <selection activeCell="A2" sqref="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8</v>
      </c>
      <c r="G3" s="209">
        <f>IF(RefStr!C12&lt;&gt;"",INT(VALUE(MID(RefStr!C12,1,4))),0)</f>
        <v>2023</v>
      </c>
      <c r="H3" s="210">
        <f>IF(RefStr!C12&lt;&gt;"",INT(VALUE(MID(RefStr!C12,6,2))),0)</f>
        <v>12</v>
      </c>
      <c r="I3" s="211">
        <f>RefStr!C10*1</f>
        <v>22</v>
      </c>
      <c r="J3" s="212" t="str">
        <f>RefStr!H7</f>
        <v>DA</v>
      </c>
      <c r="K3" s="210" t="str">
        <f>RefStr!H9</f>
        <v>DA</v>
      </c>
      <c r="L3" s="210" t="str">
        <f>RefStr!H10</f>
        <v>DA</v>
      </c>
      <c r="M3" s="210" t="str">
        <f>RefStr!H8</f>
        <v>DA</v>
      </c>
      <c r="N3" s="210" t="str">
        <f>RefStr!H11</f>
        <v>DA</v>
      </c>
      <c r="O3" s="213">
        <f>RefStr!C6</f>
        <v>27159</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8</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Provjera</v>
      </c>
      <c r="C214" s="227" t="s">
        <v>3247</v>
      </c>
      <c r="D214" s="208"/>
      <c r="E214" s="204">
        <f t="shared" si="12"/>
        <v>0</v>
      </c>
      <c r="F214" s="204">
        <f t="shared" si="13"/>
        <v>1</v>
      </c>
      <c r="G214" s="204"/>
      <c r="H214" s="204"/>
      <c r="I214" s="204"/>
      <c r="J214" s="204"/>
      <c r="K214" s="204"/>
      <c r="L214" s="204">
        <f>IF(AND('PR-RAS'!D24&gt;0,'PR-RAS'!D658=0),1,0)</f>
        <v>1</v>
      </c>
      <c r="M214" s="204">
        <f>IF(AND('PR-RAS'!E24&gt;0,'PR-RAS'!E658=0),1,0)</f>
        <v>1</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Provjera</v>
      </c>
      <c r="C217" s="227" t="s">
        <v>3250</v>
      </c>
      <c r="D217" s="208"/>
      <c r="E217" s="204">
        <f t="shared" si="12"/>
        <v>0</v>
      </c>
      <c r="F217" s="204">
        <f t="shared" si="13"/>
        <v>1</v>
      </c>
      <c r="G217" s="204"/>
      <c r="H217" s="204"/>
      <c r="I217" s="204"/>
      <c r="J217" s="204"/>
      <c r="K217" s="204"/>
      <c r="L217" s="204">
        <f>IF(AND('PR-RAS'!D117&gt;0,SUM('PR-RAS'!D710:'PR-RAS'!D712)=0),1,0)</f>
        <v>1</v>
      </c>
      <c r="M217" s="204">
        <f>IF(AND('PR-RAS'!E117&gt;0,SUM('PR-RAS'!E710:'PR-RAS'!E712)=0),1,0)</f>
        <v>1</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0</v>
      </c>
      <c r="N218" s="204"/>
      <c r="O218" s="204"/>
      <c r="P218" s="165"/>
    </row>
    <row r="219" spans="1:16" ht="30" customHeight="1" x14ac:dyDescent="0.2">
      <c r="A219" s="215">
        <v>181</v>
      </c>
      <c r="B219" s="216" t="str">
        <f t="shared" si="11"/>
        <v>Provjera</v>
      </c>
      <c r="C219" s="227" t="s">
        <v>3252</v>
      </c>
      <c r="D219" s="208"/>
      <c r="E219" s="204">
        <f t="shared" si="12"/>
        <v>0</v>
      </c>
      <c r="F219" s="204">
        <f t="shared" si="13"/>
        <v>1</v>
      </c>
      <c r="G219" s="204"/>
      <c r="H219" s="204"/>
      <c r="I219" s="204"/>
      <c r="J219" s="204"/>
      <c r="K219" s="204"/>
      <c r="L219" s="204">
        <f>IF(AND('PR-RAS'!D183&gt;0,'PR-RAS'!D720=0),1,0)</f>
        <v>1</v>
      </c>
      <c r="M219" s="204">
        <f>IF(AND('PR-RAS'!E183&gt;0,'PR-RAS'!E720=0),1,0)</f>
        <v>1</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0</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Provjera</v>
      </c>
      <c r="C225" s="227" t="s">
        <v>3258</v>
      </c>
      <c r="D225" s="208"/>
      <c r="E225" s="204">
        <f t="shared" si="12"/>
        <v>0</v>
      </c>
      <c r="F225" s="204">
        <f t="shared" si="13"/>
        <v>1</v>
      </c>
      <c r="G225" s="204"/>
      <c r="H225" s="204"/>
      <c r="I225" s="204"/>
      <c r="J225" s="204"/>
      <c r="K225" s="204"/>
      <c r="L225" s="204">
        <f>IF(AND('PR-RAS'!D214&gt;0,'PR-RAS'!D758=0),1,0)</f>
        <v>1</v>
      </c>
      <c r="M225" s="204">
        <f>IF(AND('PR-RAS'!E214&gt;0,'PR-RAS'!E758=0),1,0)</f>
        <v>1</v>
      </c>
      <c r="N225" s="204"/>
      <c r="O225" s="204"/>
      <c r="P225" s="165"/>
    </row>
    <row r="226" spans="1:16" ht="30" customHeight="1" x14ac:dyDescent="0.2">
      <c r="A226" s="215">
        <v>189</v>
      </c>
      <c r="B226" s="216" t="str">
        <f t="shared" si="11"/>
        <v>Provjera</v>
      </c>
      <c r="C226" s="227" t="s">
        <v>3259</v>
      </c>
      <c r="D226" s="208"/>
      <c r="E226" s="204">
        <f t="shared" si="12"/>
        <v>0</v>
      </c>
      <c r="F226" s="204">
        <f t="shared" si="13"/>
        <v>1</v>
      </c>
      <c r="G226" s="204"/>
      <c r="H226" s="204"/>
      <c r="I226" s="204"/>
      <c r="J226" s="204"/>
      <c r="K226" s="204"/>
      <c r="L226" s="204">
        <f>IF(AND('PR-RAS'!D265&gt;0,'PR-RAS'!D829=0),1,0)</f>
        <v>1</v>
      </c>
      <c r="M226" s="204">
        <f>IF(AND('PR-RAS'!E265&gt;0,'PR-RAS'!E829=0),1,0)</f>
        <v>1</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Mia Nikolac</cp:lastModifiedBy>
  <cp:lastPrinted>2024-02-02T13:55:14Z</cp:lastPrinted>
  <dcterms:created xsi:type="dcterms:W3CDTF">2022-04-01T05:14:30Z</dcterms:created>
  <dcterms:modified xsi:type="dcterms:W3CDTF">2025-02-20T09:14:22Z</dcterms:modified>
</cp:coreProperties>
</file>